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702"/>
  <workbookPr showInkAnnotation="0"/>
  <mc:AlternateContent xmlns:mc="http://schemas.openxmlformats.org/markup-compatibility/2006">
    <mc:Choice Requires="x15">
      <x15ac:absPath xmlns:x15ac="http://schemas.microsoft.com/office/spreadsheetml/2010/11/ac" url="/Users/ashleywincikaby/Desktop/Chiro /Year 3/CP 3305/E-Modules /Module IV/"/>
    </mc:Choice>
  </mc:AlternateContent>
  <bookViews>
    <workbookView xWindow="5020" yWindow="460" windowWidth="25400" windowHeight="15460" tabRatio="889" activeTab="6"/>
  </bookViews>
  <sheets>
    <sheet name="Basic Info." sheetId="8" r:id="rId1"/>
    <sheet name="Start Up" sheetId="25" r:id="rId2"/>
    <sheet name="1Sales" sheetId="1" r:id="rId3"/>
    <sheet name="2Cash Flow" sheetId="24" r:id="rId4"/>
    <sheet name="3Income" sheetId="3" r:id="rId5"/>
    <sheet name="Financial Summary" sheetId="28" r:id="rId6"/>
    <sheet name="Action Plan" sheetId="27" r:id="rId7"/>
    <sheet name="September" sheetId="5" state="hidden" r:id="rId8"/>
  </sheets>
  <definedNames>
    <definedName name="_xlnm.Print_Area" localSheetId="2">'1Sales'!$A$3:$O$41,'1Sales'!$A$45:$O$83</definedName>
    <definedName name="_xlnm.Print_Area" localSheetId="3">'2Cash Flow'!$A$1:$N$44,'2Cash Flow'!$A$47:$N$89</definedName>
    <definedName name="_xlnm.Print_Area" localSheetId="4">'3Income'!$A$1:$O$37,'3Income'!$A$39:$O$75</definedName>
    <definedName name="_xlnm.Print_Area" localSheetId="7">September!$A$1:$S$60</definedName>
    <definedName name="_xlnm.Print_Area" localSheetId="1">'Start Up'!$A$1:$D$42</definedName>
    <definedName name="_xlnm.Print_Area">September!$A$1:$R$60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8" i="28" l="1"/>
  <c r="N27" i="28"/>
  <c r="C11" i="8"/>
  <c r="B70" i="1"/>
  <c r="C28" i="3"/>
  <c r="D28" i="3"/>
  <c r="E28" i="3"/>
  <c r="F28" i="3"/>
  <c r="G28" i="3"/>
  <c r="H28" i="3"/>
  <c r="I28" i="3"/>
  <c r="J28" i="3"/>
  <c r="K28" i="3"/>
  <c r="L28" i="3"/>
  <c r="M28" i="3"/>
  <c r="B28" i="3"/>
  <c r="O72" i="1"/>
  <c r="O65" i="1"/>
  <c r="O58" i="1"/>
  <c r="O30" i="1"/>
  <c r="O23" i="1"/>
  <c r="O16" i="1"/>
  <c r="B63" i="1"/>
  <c r="B56" i="1"/>
  <c r="B16" i="8"/>
  <c r="C16" i="8"/>
  <c r="A47" i="1"/>
  <c r="C9" i="1"/>
  <c r="D9" i="1"/>
  <c r="B22" i="24"/>
  <c r="N22" i="24"/>
  <c r="B24" i="24"/>
  <c r="B19" i="3"/>
  <c r="C19" i="3"/>
  <c r="D19" i="3"/>
  <c r="E19" i="3"/>
  <c r="F19" i="3"/>
  <c r="G19" i="3"/>
  <c r="H19" i="3"/>
  <c r="I19" i="3"/>
  <c r="J19" i="3"/>
  <c r="K19" i="3"/>
  <c r="L19" i="3"/>
  <c r="M19" i="3"/>
  <c r="N19" i="3"/>
  <c r="D16" i="3"/>
  <c r="D17" i="3"/>
  <c r="D18" i="3"/>
  <c r="D20" i="3"/>
  <c r="D21" i="3"/>
  <c r="D22" i="3"/>
  <c r="D23" i="3"/>
  <c r="D24" i="3"/>
  <c r="D25" i="3"/>
  <c r="D26" i="3"/>
  <c r="D27" i="3"/>
  <c r="B16" i="3"/>
  <c r="B17" i="3"/>
  <c r="B18" i="3"/>
  <c r="B20" i="3"/>
  <c r="B21" i="3"/>
  <c r="B22" i="3"/>
  <c r="B23" i="3"/>
  <c r="B24" i="3"/>
  <c r="B25" i="3"/>
  <c r="B26" i="3"/>
  <c r="B27" i="3"/>
  <c r="C16" i="3"/>
  <c r="C17" i="3"/>
  <c r="C18" i="3"/>
  <c r="C20" i="3"/>
  <c r="C21" i="3"/>
  <c r="C22" i="3"/>
  <c r="C23" i="3"/>
  <c r="C24" i="3"/>
  <c r="C25" i="3"/>
  <c r="C26" i="3"/>
  <c r="C27" i="3"/>
  <c r="E16" i="3"/>
  <c r="E17" i="3"/>
  <c r="E18" i="3"/>
  <c r="E20" i="3"/>
  <c r="E21" i="3"/>
  <c r="E22" i="3"/>
  <c r="E23" i="3"/>
  <c r="E24" i="3"/>
  <c r="E25" i="3"/>
  <c r="E26" i="3"/>
  <c r="E27" i="3"/>
  <c r="F16" i="3"/>
  <c r="F17" i="3"/>
  <c r="F18" i="3"/>
  <c r="F20" i="3"/>
  <c r="F21" i="3"/>
  <c r="F22" i="3"/>
  <c r="F23" i="3"/>
  <c r="F24" i="3"/>
  <c r="F25" i="3"/>
  <c r="F26" i="3"/>
  <c r="F27" i="3"/>
  <c r="G16" i="3"/>
  <c r="G17" i="3"/>
  <c r="G18" i="3"/>
  <c r="G20" i="3"/>
  <c r="G21" i="3"/>
  <c r="G22" i="3"/>
  <c r="G23" i="3"/>
  <c r="G24" i="3"/>
  <c r="G25" i="3"/>
  <c r="G26" i="3"/>
  <c r="G27" i="3"/>
  <c r="H16" i="3"/>
  <c r="H17" i="3"/>
  <c r="H18" i="3"/>
  <c r="H20" i="3"/>
  <c r="H21" i="3"/>
  <c r="H22" i="3"/>
  <c r="H23" i="3"/>
  <c r="H24" i="3"/>
  <c r="H25" i="3"/>
  <c r="H26" i="3"/>
  <c r="H27" i="3"/>
  <c r="I16" i="3"/>
  <c r="I17" i="3"/>
  <c r="I18" i="3"/>
  <c r="I20" i="3"/>
  <c r="I21" i="3"/>
  <c r="I22" i="3"/>
  <c r="I23" i="3"/>
  <c r="I24" i="3"/>
  <c r="I25" i="3"/>
  <c r="I26" i="3"/>
  <c r="I27" i="3"/>
  <c r="J16" i="3"/>
  <c r="J17" i="3"/>
  <c r="J18" i="3"/>
  <c r="J20" i="3"/>
  <c r="J21" i="3"/>
  <c r="J22" i="3"/>
  <c r="J23" i="3"/>
  <c r="J24" i="3"/>
  <c r="J25" i="3"/>
  <c r="J26" i="3"/>
  <c r="J27" i="3"/>
  <c r="K16" i="3"/>
  <c r="K17" i="3"/>
  <c r="K18" i="3"/>
  <c r="K20" i="3"/>
  <c r="K21" i="3"/>
  <c r="K22" i="3"/>
  <c r="K23" i="3"/>
  <c r="K24" i="3"/>
  <c r="K25" i="3"/>
  <c r="K26" i="3"/>
  <c r="K27" i="3"/>
  <c r="L16" i="3"/>
  <c r="L17" i="3"/>
  <c r="L18" i="3"/>
  <c r="L20" i="3"/>
  <c r="L21" i="3"/>
  <c r="L22" i="3"/>
  <c r="L23" i="3"/>
  <c r="L24" i="3"/>
  <c r="L25" i="3"/>
  <c r="L26" i="3"/>
  <c r="L27" i="3"/>
  <c r="M16" i="3"/>
  <c r="M17" i="3"/>
  <c r="M18" i="3"/>
  <c r="M20" i="3"/>
  <c r="M21" i="3"/>
  <c r="M22" i="3"/>
  <c r="M23" i="3"/>
  <c r="M24" i="3"/>
  <c r="M25" i="3"/>
  <c r="M26" i="3"/>
  <c r="M27" i="3"/>
  <c r="C74" i="1"/>
  <c r="N60" i="1"/>
  <c r="C32" i="1"/>
  <c r="N32" i="1"/>
  <c r="N80" i="24"/>
  <c r="N34" i="28"/>
  <c r="N35" i="24"/>
  <c r="G34" i="28"/>
  <c r="B54" i="3"/>
  <c r="B55" i="3"/>
  <c r="B56" i="3"/>
  <c r="B57" i="3"/>
  <c r="C57" i="3"/>
  <c r="D57" i="3"/>
  <c r="E57" i="3"/>
  <c r="F57" i="3"/>
  <c r="G57" i="3"/>
  <c r="H57" i="3"/>
  <c r="I57" i="3"/>
  <c r="J57" i="3"/>
  <c r="K57" i="3"/>
  <c r="L57" i="3"/>
  <c r="M57" i="3"/>
  <c r="N57" i="3"/>
  <c r="B58" i="3"/>
  <c r="B59" i="3"/>
  <c r="B60" i="3"/>
  <c r="B61" i="3"/>
  <c r="C61" i="3"/>
  <c r="D61" i="3"/>
  <c r="E61" i="3"/>
  <c r="F61" i="3"/>
  <c r="G61" i="3"/>
  <c r="H61" i="3"/>
  <c r="I61" i="3"/>
  <c r="J61" i="3"/>
  <c r="K61" i="3"/>
  <c r="L61" i="3"/>
  <c r="M61" i="3"/>
  <c r="N61" i="3"/>
  <c r="B62" i="3"/>
  <c r="B63" i="3"/>
  <c r="B64" i="3"/>
  <c r="B65" i="3"/>
  <c r="N69" i="24"/>
  <c r="C54" i="3"/>
  <c r="C55" i="3"/>
  <c r="D55" i="3"/>
  <c r="E55" i="3"/>
  <c r="F55" i="3"/>
  <c r="G55" i="3"/>
  <c r="H55" i="3"/>
  <c r="I55" i="3"/>
  <c r="J55" i="3"/>
  <c r="K55" i="3"/>
  <c r="L55" i="3"/>
  <c r="M55" i="3"/>
  <c r="N55" i="3"/>
  <c r="C56" i="3"/>
  <c r="C58" i="3"/>
  <c r="C59" i="3"/>
  <c r="C60" i="3"/>
  <c r="C62" i="3"/>
  <c r="C63" i="3"/>
  <c r="C64" i="3"/>
  <c r="C65" i="3"/>
  <c r="D54" i="3"/>
  <c r="D56" i="3"/>
  <c r="D58" i="3"/>
  <c r="D59" i="3"/>
  <c r="D60" i="3"/>
  <c r="D62" i="3"/>
  <c r="D63" i="3"/>
  <c r="D64" i="3"/>
  <c r="D65" i="3"/>
  <c r="E54" i="3"/>
  <c r="E56" i="3"/>
  <c r="E58" i="3"/>
  <c r="E59" i="3"/>
  <c r="E60" i="3"/>
  <c r="E62" i="3"/>
  <c r="E63" i="3"/>
  <c r="E64" i="3"/>
  <c r="E65" i="3"/>
  <c r="F54" i="3"/>
  <c r="F56" i="3"/>
  <c r="F58" i="3"/>
  <c r="F59" i="3"/>
  <c r="F60" i="3"/>
  <c r="F62" i="3"/>
  <c r="F63" i="3"/>
  <c r="F64" i="3"/>
  <c r="F65" i="3"/>
  <c r="G54" i="3"/>
  <c r="G56" i="3"/>
  <c r="G58" i="3"/>
  <c r="G59" i="3"/>
  <c r="G60" i="3"/>
  <c r="G62" i="3"/>
  <c r="G63" i="3"/>
  <c r="G64" i="3"/>
  <c r="G65" i="3"/>
  <c r="H54" i="3"/>
  <c r="H56" i="3"/>
  <c r="H58" i="3"/>
  <c r="H59" i="3"/>
  <c r="H60" i="3"/>
  <c r="H62" i="3"/>
  <c r="H63" i="3"/>
  <c r="H64" i="3"/>
  <c r="H65" i="3"/>
  <c r="I54" i="3"/>
  <c r="I56" i="3"/>
  <c r="I58" i="3"/>
  <c r="I59" i="3"/>
  <c r="I60" i="3"/>
  <c r="I62" i="3"/>
  <c r="I63" i="3"/>
  <c r="I64" i="3"/>
  <c r="I65" i="3"/>
  <c r="J54" i="3"/>
  <c r="J56" i="3"/>
  <c r="J58" i="3"/>
  <c r="J59" i="3"/>
  <c r="J60" i="3"/>
  <c r="J62" i="3"/>
  <c r="J63" i="3"/>
  <c r="J64" i="3"/>
  <c r="J65" i="3"/>
  <c r="K54" i="3"/>
  <c r="K56" i="3"/>
  <c r="K58" i="3"/>
  <c r="K59" i="3"/>
  <c r="K60" i="3"/>
  <c r="K62" i="3"/>
  <c r="K63" i="3"/>
  <c r="K64" i="3"/>
  <c r="K65" i="3"/>
  <c r="L54" i="3"/>
  <c r="L56" i="3"/>
  <c r="L58" i="3"/>
  <c r="L59" i="3"/>
  <c r="L60" i="3"/>
  <c r="L62" i="3"/>
  <c r="L63" i="3"/>
  <c r="L64" i="3"/>
  <c r="L65" i="3"/>
  <c r="M54" i="3"/>
  <c r="M56" i="3"/>
  <c r="M58" i="3"/>
  <c r="M59" i="3"/>
  <c r="M60" i="3"/>
  <c r="M62" i="3"/>
  <c r="M63" i="3"/>
  <c r="M64" i="3"/>
  <c r="M65" i="3"/>
  <c r="B25" i="24"/>
  <c r="N25" i="24"/>
  <c r="B23" i="24"/>
  <c r="N23" i="24"/>
  <c r="N68" i="24"/>
  <c r="N67" i="1"/>
  <c r="N74" i="1"/>
  <c r="M60" i="1"/>
  <c r="M67" i="1"/>
  <c r="M81" i="1"/>
  <c r="L47" i="3"/>
  <c r="M74" i="1"/>
  <c r="L60" i="1"/>
  <c r="L67" i="1"/>
  <c r="L74" i="1"/>
  <c r="K60" i="1"/>
  <c r="K67" i="1"/>
  <c r="K74" i="1"/>
  <c r="J60" i="1"/>
  <c r="J67" i="1"/>
  <c r="J74" i="1"/>
  <c r="J81" i="1"/>
  <c r="I54" i="24"/>
  <c r="I57" i="24"/>
  <c r="I61" i="24"/>
  <c r="I60" i="1"/>
  <c r="I67" i="1"/>
  <c r="I74" i="1"/>
  <c r="H60" i="1"/>
  <c r="H67" i="1"/>
  <c r="H74" i="1"/>
  <c r="G60" i="1"/>
  <c r="G67" i="1"/>
  <c r="G81" i="1"/>
  <c r="F54" i="24"/>
  <c r="F57" i="24"/>
  <c r="F61" i="24"/>
  <c r="G74" i="1"/>
  <c r="F60" i="1"/>
  <c r="F67" i="1"/>
  <c r="F74" i="1"/>
  <c r="F81" i="1"/>
  <c r="E47" i="3"/>
  <c r="E60" i="1"/>
  <c r="E67" i="1"/>
  <c r="E74" i="1"/>
  <c r="D60" i="1"/>
  <c r="D67" i="1"/>
  <c r="D74" i="1"/>
  <c r="C60" i="1"/>
  <c r="C67" i="1"/>
  <c r="C81" i="1"/>
  <c r="B47" i="3"/>
  <c r="N76" i="1"/>
  <c r="M76" i="1"/>
  <c r="L76" i="1"/>
  <c r="K76" i="1"/>
  <c r="J76" i="1"/>
  <c r="I76" i="1"/>
  <c r="H76" i="1"/>
  <c r="G76" i="1"/>
  <c r="F76" i="1"/>
  <c r="E76" i="1"/>
  <c r="D76" i="1"/>
  <c r="C76" i="1"/>
  <c r="D18" i="1"/>
  <c r="D25" i="1"/>
  <c r="D32" i="1"/>
  <c r="I34" i="1"/>
  <c r="C34" i="1"/>
  <c r="D34" i="1"/>
  <c r="E34" i="1"/>
  <c r="F34" i="1"/>
  <c r="G34" i="1"/>
  <c r="H34" i="1"/>
  <c r="J34" i="1"/>
  <c r="K34" i="1"/>
  <c r="L34" i="1"/>
  <c r="M34" i="1"/>
  <c r="N34" i="1"/>
  <c r="C18" i="1"/>
  <c r="C25" i="1"/>
  <c r="E18" i="1"/>
  <c r="E25" i="1"/>
  <c r="E32" i="1"/>
  <c r="F18" i="1"/>
  <c r="F25" i="1"/>
  <c r="F39" i="1"/>
  <c r="E9" i="3"/>
  <c r="F32" i="1"/>
  <c r="G18" i="1"/>
  <c r="G25" i="1"/>
  <c r="G32" i="1"/>
  <c r="H18" i="1"/>
  <c r="H25" i="1"/>
  <c r="H32" i="1"/>
  <c r="I18" i="1"/>
  <c r="I25" i="1"/>
  <c r="I32" i="1"/>
  <c r="J18" i="1"/>
  <c r="J25" i="1"/>
  <c r="J32" i="1"/>
  <c r="K18" i="1"/>
  <c r="K25" i="1"/>
  <c r="K32" i="1"/>
  <c r="L18" i="1"/>
  <c r="L25" i="1"/>
  <c r="L32" i="1"/>
  <c r="M18" i="1"/>
  <c r="M25" i="1"/>
  <c r="M32" i="1"/>
  <c r="N18" i="1"/>
  <c r="N25" i="1"/>
  <c r="N34" i="24"/>
  <c r="N27" i="24"/>
  <c r="N19" i="24"/>
  <c r="N20" i="24"/>
  <c r="N21" i="24"/>
  <c r="N26" i="24"/>
  <c r="N28" i="24"/>
  <c r="N29" i="24"/>
  <c r="N30" i="24"/>
  <c r="N31" i="24"/>
  <c r="N32" i="24"/>
  <c r="N33" i="24"/>
  <c r="N36" i="24"/>
  <c r="C30" i="25"/>
  <c r="C31" i="25"/>
  <c r="C34" i="25"/>
  <c r="B14" i="24"/>
  <c r="N14" i="24"/>
  <c r="B13" i="24"/>
  <c r="N13" i="24"/>
  <c r="N70" i="24"/>
  <c r="N79" i="24"/>
  <c r="C39" i="25"/>
  <c r="C16" i="25"/>
  <c r="A3" i="1"/>
  <c r="A39" i="3"/>
  <c r="A1" i="24"/>
  <c r="A47" i="24"/>
  <c r="A45" i="1"/>
  <c r="M43" i="3"/>
  <c r="L43" i="3"/>
  <c r="K43" i="3"/>
  <c r="J43" i="3"/>
  <c r="I43" i="3"/>
  <c r="H43" i="3"/>
  <c r="G43" i="3"/>
  <c r="F43" i="3"/>
  <c r="E43" i="3"/>
  <c r="D43" i="3"/>
  <c r="C43" i="3"/>
  <c r="B43" i="3"/>
  <c r="N81" i="24"/>
  <c r="N78" i="24"/>
  <c r="N77" i="24"/>
  <c r="N76" i="24"/>
  <c r="N75" i="24"/>
  <c r="N74" i="24"/>
  <c r="N73" i="24"/>
  <c r="N72" i="24"/>
  <c r="N71" i="24"/>
  <c r="N67" i="24"/>
  <c r="N66" i="24"/>
  <c r="N65" i="24"/>
  <c r="N60" i="24"/>
  <c r="N59" i="24"/>
  <c r="N58" i="24"/>
  <c r="N12" i="24"/>
  <c r="P6" i="5"/>
  <c r="P4" i="5"/>
  <c r="P2" i="5"/>
  <c r="P8" i="5"/>
  <c r="F26" i="5"/>
  <c r="B5" i="3"/>
  <c r="C5" i="3"/>
  <c r="D5" i="3"/>
  <c r="E5" i="3"/>
  <c r="F5" i="3"/>
  <c r="G5" i="3"/>
  <c r="H5" i="3"/>
  <c r="I5" i="3"/>
  <c r="J5" i="3"/>
  <c r="K5" i="3"/>
  <c r="L5" i="3"/>
  <c r="M5" i="3"/>
  <c r="J22" i="5"/>
  <c r="N54" i="3"/>
  <c r="N65" i="3"/>
  <c r="N17" i="3"/>
  <c r="J20" i="5"/>
  <c r="N63" i="3"/>
  <c r="N24" i="24"/>
  <c r="N59" i="3"/>
  <c r="J24" i="5"/>
  <c r="J26" i="5"/>
  <c r="O74" i="1"/>
  <c r="N16" i="3"/>
  <c r="N58" i="3"/>
  <c r="N18" i="3"/>
  <c r="N20" i="3"/>
  <c r="N60" i="3"/>
  <c r="N56" i="3"/>
  <c r="N64" i="3"/>
  <c r="N27" i="3"/>
  <c r="N26" i="3"/>
  <c r="N22" i="3"/>
  <c r="N21" i="3"/>
  <c r="E48" i="3"/>
  <c r="E49" i="3"/>
  <c r="E64" i="24"/>
  <c r="I48" i="3"/>
  <c r="I64" i="24"/>
  <c r="M48" i="3"/>
  <c r="M64" i="24"/>
  <c r="B48" i="3"/>
  <c r="B49" i="3"/>
  <c r="B64" i="24"/>
  <c r="G48" i="3"/>
  <c r="G64" i="24"/>
  <c r="D81" i="1"/>
  <c r="C54" i="24"/>
  <c r="C57" i="24"/>
  <c r="C61" i="24"/>
  <c r="F64" i="24"/>
  <c r="F82" i="24"/>
  <c r="F84" i="24"/>
  <c r="F48" i="3"/>
  <c r="J64" i="24"/>
  <c r="J48" i="3"/>
  <c r="I82" i="24"/>
  <c r="I84" i="24"/>
  <c r="D64" i="24"/>
  <c r="D48" i="3"/>
  <c r="H64" i="24"/>
  <c r="H48" i="3"/>
  <c r="L64" i="24"/>
  <c r="L48" i="3"/>
  <c r="L49" i="3"/>
  <c r="C48" i="3"/>
  <c r="C64" i="24"/>
  <c r="K48" i="3"/>
  <c r="K64" i="24"/>
  <c r="H81" i="1"/>
  <c r="G47" i="3"/>
  <c r="E81" i="1"/>
  <c r="D54" i="24"/>
  <c r="G10" i="3"/>
  <c r="G18" i="24"/>
  <c r="O32" i="1"/>
  <c r="L18" i="24"/>
  <c r="L10" i="3"/>
  <c r="H18" i="24"/>
  <c r="H10" i="3"/>
  <c r="D18" i="24"/>
  <c r="D10" i="3"/>
  <c r="I18" i="24"/>
  <c r="I10" i="3"/>
  <c r="E18" i="24"/>
  <c r="E10" i="3"/>
  <c r="E11" i="3"/>
  <c r="C10" i="3"/>
  <c r="C18" i="24"/>
  <c r="M18" i="24"/>
  <c r="M10" i="3"/>
  <c r="K10" i="3"/>
  <c r="K18" i="24"/>
  <c r="L39" i="1"/>
  <c r="K9" i="3"/>
  <c r="J10" i="3"/>
  <c r="J18" i="24"/>
  <c r="F10" i="3"/>
  <c r="F18" i="24"/>
  <c r="B18" i="24"/>
  <c r="B37" i="24"/>
  <c r="B10" i="3"/>
  <c r="I47" i="3"/>
  <c r="I49" i="3"/>
  <c r="G39" i="1"/>
  <c r="F9" i="3"/>
  <c r="K22" i="5"/>
  <c r="O67" i="1"/>
  <c r="N25" i="3"/>
  <c r="B5" i="24"/>
  <c r="C30" i="3"/>
  <c r="B6" i="3"/>
  <c r="C41" i="25"/>
  <c r="N62" i="3"/>
  <c r="A5" i="1"/>
  <c r="A3" i="24"/>
  <c r="A1" i="3"/>
  <c r="O18" i="1"/>
  <c r="G22" i="5"/>
  <c r="H22" i="5"/>
  <c r="L22" i="5"/>
  <c r="A49" i="24"/>
  <c r="A41" i="3"/>
  <c r="J10" i="5"/>
  <c r="E9" i="1"/>
  <c r="C6" i="3"/>
  <c r="C5" i="24"/>
  <c r="G30" i="3"/>
  <c r="N24" i="3"/>
  <c r="N23" i="3"/>
  <c r="D30" i="3"/>
  <c r="L30" i="3"/>
  <c r="J30" i="3"/>
  <c r="K30" i="3"/>
  <c r="F30" i="3"/>
  <c r="I30" i="3"/>
  <c r="H30" i="3"/>
  <c r="E30" i="3"/>
  <c r="B30" i="3"/>
  <c r="N28" i="3"/>
  <c r="H66" i="3"/>
  <c r="H68" i="3"/>
  <c r="M30" i="3"/>
  <c r="N81" i="1"/>
  <c r="M47" i="3"/>
  <c r="C47" i="3"/>
  <c r="C49" i="3"/>
  <c r="L54" i="24"/>
  <c r="L81" i="1"/>
  <c r="K54" i="24"/>
  <c r="K57" i="24"/>
  <c r="K61" i="24"/>
  <c r="K81" i="1"/>
  <c r="J54" i="24"/>
  <c r="J57" i="24"/>
  <c r="J61" i="24"/>
  <c r="I81" i="1"/>
  <c r="H54" i="24"/>
  <c r="O60" i="1"/>
  <c r="B54" i="24"/>
  <c r="G49" i="3"/>
  <c r="F47" i="3"/>
  <c r="E54" i="24"/>
  <c r="E57" i="24"/>
  <c r="E61" i="24"/>
  <c r="D47" i="3"/>
  <c r="K39" i="1"/>
  <c r="J8" i="24"/>
  <c r="J11" i="24"/>
  <c r="J15" i="24"/>
  <c r="I39" i="1"/>
  <c r="H8" i="24"/>
  <c r="H11" i="24"/>
  <c r="H15" i="24"/>
  <c r="E39" i="1"/>
  <c r="D9" i="3"/>
  <c r="D11" i="3"/>
  <c r="J39" i="1"/>
  <c r="I8" i="24"/>
  <c r="E8" i="24"/>
  <c r="M39" i="1"/>
  <c r="O25" i="1"/>
  <c r="D39" i="1"/>
  <c r="G20" i="5"/>
  <c r="H20" i="5"/>
  <c r="N39" i="1"/>
  <c r="M9" i="3"/>
  <c r="M11" i="3"/>
  <c r="F8" i="24"/>
  <c r="H39" i="1"/>
  <c r="G9" i="3"/>
  <c r="C39" i="1"/>
  <c r="M66" i="3"/>
  <c r="M68" i="3"/>
  <c r="K8" i="24"/>
  <c r="K11" i="24"/>
  <c r="K15" i="24"/>
  <c r="H82" i="24"/>
  <c r="H57" i="24"/>
  <c r="H61" i="24"/>
  <c r="F37" i="24"/>
  <c r="F11" i="24"/>
  <c r="F15" i="24"/>
  <c r="L82" i="24"/>
  <c r="L57" i="24"/>
  <c r="L61" i="24"/>
  <c r="D82" i="24"/>
  <c r="D57" i="24"/>
  <c r="D61" i="24"/>
  <c r="E37" i="24"/>
  <c r="E11" i="24"/>
  <c r="E15" i="24"/>
  <c r="I37" i="24"/>
  <c r="I11" i="24"/>
  <c r="I15" i="24"/>
  <c r="B82" i="24"/>
  <c r="B57" i="24"/>
  <c r="H37" i="24"/>
  <c r="H39" i="24"/>
  <c r="E82" i="24"/>
  <c r="E84" i="24"/>
  <c r="K82" i="24"/>
  <c r="K84" i="24"/>
  <c r="E35" i="3"/>
  <c r="C82" i="24"/>
  <c r="C84" i="24"/>
  <c r="G54" i="24"/>
  <c r="J82" i="24"/>
  <c r="J84" i="24"/>
  <c r="F11" i="3"/>
  <c r="F35" i="3"/>
  <c r="K37" i="24"/>
  <c r="K39" i="24"/>
  <c r="J37" i="24"/>
  <c r="J39" i="24"/>
  <c r="K11" i="3"/>
  <c r="K35" i="3"/>
  <c r="D8" i="24"/>
  <c r="C66" i="3"/>
  <c r="C68" i="3"/>
  <c r="C73" i="3"/>
  <c r="M54" i="24"/>
  <c r="M57" i="24"/>
  <c r="M61" i="24"/>
  <c r="J9" i="3"/>
  <c r="J11" i="3"/>
  <c r="J35" i="3"/>
  <c r="I9" i="3"/>
  <c r="I11" i="3"/>
  <c r="I35" i="3"/>
  <c r="K66" i="3"/>
  <c r="K68" i="3"/>
  <c r="D66" i="3"/>
  <c r="D68" i="3"/>
  <c r="E66" i="3"/>
  <c r="E68" i="3"/>
  <c r="B66" i="3"/>
  <c r="B68" i="3"/>
  <c r="D35" i="3"/>
  <c r="A3" i="3"/>
  <c r="K47" i="3"/>
  <c r="K49" i="3"/>
  <c r="H47" i="3"/>
  <c r="H49" i="3"/>
  <c r="H73" i="3"/>
  <c r="D5" i="24"/>
  <c r="D6" i="3"/>
  <c r="F9" i="1"/>
  <c r="I66" i="3"/>
  <c r="I68" i="3"/>
  <c r="I73" i="3"/>
  <c r="L66" i="3"/>
  <c r="L68" i="3"/>
  <c r="L73" i="3"/>
  <c r="G66" i="3"/>
  <c r="G68" i="3"/>
  <c r="G73" i="3"/>
  <c r="J66" i="3"/>
  <c r="J68" i="3"/>
  <c r="F66" i="3"/>
  <c r="F68" i="3"/>
  <c r="M35" i="3"/>
  <c r="N30" i="3"/>
  <c r="O81" i="1"/>
  <c r="G8" i="28"/>
  <c r="O39" i="1"/>
  <c r="G6" i="28"/>
  <c r="G10" i="28"/>
  <c r="J47" i="3"/>
  <c r="H9" i="3"/>
  <c r="H11" i="3"/>
  <c r="H35" i="3"/>
  <c r="F49" i="3"/>
  <c r="E73" i="3"/>
  <c r="D49" i="3"/>
  <c r="N54" i="24"/>
  <c r="M8" i="24"/>
  <c r="C9" i="3"/>
  <c r="C11" i="3"/>
  <c r="C35" i="3"/>
  <c r="L9" i="3"/>
  <c r="L11" i="3"/>
  <c r="L35" i="3"/>
  <c r="B9" i="3"/>
  <c r="B8" i="24"/>
  <c r="B11" i="24"/>
  <c r="L8" i="24"/>
  <c r="C8" i="24"/>
  <c r="K20" i="5"/>
  <c r="L20" i="5"/>
  <c r="G8" i="24"/>
  <c r="G11" i="3"/>
  <c r="G35" i="3"/>
  <c r="G82" i="24"/>
  <c r="G57" i="24"/>
  <c r="G61" i="24"/>
  <c r="B61" i="24"/>
  <c r="B84" i="24"/>
  <c r="E39" i="24"/>
  <c r="L84" i="24"/>
  <c r="C37" i="24"/>
  <c r="C11" i="24"/>
  <c r="C15" i="24"/>
  <c r="D73" i="3"/>
  <c r="L37" i="24"/>
  <c r="L11" i="24"/>
  <c r="L15" i="24"/>
  <c r="H84" i="24"/>
  <c r="N61" i="24"/>
  <c r="N57" i="24"/>
  <c r="G37" i="24"/>
  <c r="G11" i="24"/>
  <c r="G15" i="24"/>
  <c r="B15" i="24"/>
  <c r="M37" i="24"/>
  <c r="M11" i="24"/>
  <c r="M15" i="24"/>
  <c r="D37" i="24"/>
  <c r="D11" i="24"/>
  <c r="D15" i="24"/>
  <c r="I39" i="24"/>
  <c r="D84" i="24"/>
  <c r="F39" i="24"/>
  <c r="K73" i="3"/>
  <c r="N66" i="3"/>
  <c r="F73" i="3"/>
  <c r="N47" i="3"/>
  <c r="J49" i="3"/>
  <c r="J73" i="3"/>
  <c r="G9" i="1"/>
  <c r="E5" i="24"/>
  <c r="E6" i="3"/>
  <c r="N9" i="3"/>
  <c r="N48" i="3"/>
  <c r="M49" i="3"/>
  <c r="M73" i="3"/>
  <c r="M82" i="24"/>
  <c r="N64" i="24"/>
  <c r="N8" i="24"/>
  <c r="L16" i="5"/>
  <c r="N18" i="24"/>
  <c r="N37" i="24"/>
  <c r="N10" i="3"/>
  <c r="G24" i="5"/>
  <c r="B11" i="3"/>
  <c r="B73" i="3"/>
  <c r="N68" i="3"/>
  <c r="N11" i="24"/>
  <c r="M39" i="24"/>
  <c r="G39" i="24"/>
  <c r="C39" i="24"/>
  <c r="D39" i="24"/>
  <c r="N15" i="24"/>
  <c r="B39" i="24"/>
  <c r="L39" i="24"/>
  <c r="G84" i="24"/>
  <c r="N49" i="3"/>
  <c r="H9" i="1"/>
  <c r="F6" i="3"/>
  <c r="F5" i="24"/>
  <c r="N73" i="3"/>
  <c r="G19" i="28"/>
  <c r="M84" i="24"/>
  <c r="N84" i="24"/>
  <c r="N82" i="24"/>
  <c r="G26" i="5"/>
  <c r="H26" i="5"/>
  <c r="H24" i="5"/>
  <c r="B35" i="3"/>
  <c r="N11" i="3"/>
  <c r="J4" i="28"/>
  <c r="B43" i="24"/>
  <c r="C41" i="24"/>
  <c r="C43" i="24"/>
  <c r="D41" i="24"/>
  <c r="D43" i="24"/>
  <c r="E41" i="24"/>
  <c r="E43" i="24"/>
  <c r="F41" i="24"/>
  <c r="F43" i="24"/>
  <c r="G41" i="24"/>
  <c r="G43" i="24"/>
  <c r="H41" i="24"/>
  <c r="H43" i="24"/>
  <c r="I41" i="24"/>
  <c r="I43" i="24"/>
  <c r="J41" i="24"/>
  <c r="J43" i="24"/>
  <c r="K41" i="24"/>
  <c r="K43" i="24"/>
  <c r="L41" i="24"/>
  <c r="L43" i="24"/>
  <c r="M41" i="24"/>
  <c r="M43" i="24"/>
  <c r="N43" i="24"/>
  <c r="B86" i="24"/>
  <c r="B88" i="24"/>
  <c r="C86" i="24"/>
  <c r="C88" i="24"/>
  <c r="D86" i="24"/>
  <c r="D88" i="24"/>
  <c r="E86" i="24"/>
  <c r="E88" i="24"/>
  <c r="F86" i="24"/>
  <c r="F88" i="24"/>
  <c r="G86" i="24"/>
  <c r="G88" i="24"/>
  <c r="H86" i="24"/>
  <c r="H88" i="24"/>
  <c r="I86" i="24"/>
  <c r="I88" i="24"/>
  <c r="J86" i="24"/>
  <c r="J88" i="24"/>
  <c r="K86" i="24"/>
  <c r="K88" i="24"/>
  <c r="L86" i="24"/>
  <c r="L88" i="24"/>
  <c r="M86" i="24"/>
  <c r="M88" i="24"/>
  <c r="B41" i="24"/>
  <c r="N39" i="24"/>
  <c r="G6" i="3"/>
  <c r="I9" i="1"/>
  <c r="G5" i="24"/>
  <c r="K24" i="5"/>
  <c r="N35" i="3"/>
  <c r="G17" i="28"/>
  <c r="G21" i="28"/>
  <c r="N88" i="24"/>
  <c r="H5" i="24"/>
  <c r="H6" i="3"/>
  <c r="J9" i="1"/>
  <c r="L24" i="5"/>
  <c r="K26" i="5"/>
  <c r="L26" i="5"/>
  <c r="K9" i="1"/>
  <c r="I5" i="24"/>
  <c r="I6" i="3"/>
  <c r="J5" i="24"/>
  <c r="L9" i="1"/>
  <c r="J6" i="3"/>
  <c r="K6" i="3"/>
  <c r="M9" i="1"/>
  <c r="K5" i="24"/>
  <c r="L5" i="24"/>
  <c r="N9" i="1"/>
  <c r="L6" i="3"/>
  <c r="M5" i="24"/>
  <c r="M6" i="3"/>
  <c r="C51" i="1"/>
  <c r="D51" i="1"/>
  <c r="B44" i="3"/>
  <c r="B51" i="24"/>
  <c r="C44" i="3"/>
  <c r="E51" i="1"/>
  <c r="C51" i="24"/>
  <c r="F51" i="1"/>
  <c r="D51" i="24"/>
  <c r="D44" i="3"/>
  <c r="G51" i="1"/>
  <c r="E44" i="3"/>
  <c r="E51" i="24"/>
  <c r="F44" i="3"/>
  <c r="H51" i="1"/>
  <c r="F51" i="24"/>
  <c r="G44" i="3"/>
  <c r="G51" i="24"/>
  <c r="I51" i="1"/>
  <c r="H51" i="24"/>
  <c r="H44" i="3"/>
  <c r="J51" i="1"/>
  <c r="I51" i="24"/>
  <c r="I44" i="3"/>
  <c r="K51" i="1"/>
  <c r="L51" i="1"/>
  <c r="J51" i="24"/>
  <c r="J44" i="3"/>
  <c r="M51" i="1"/>
  <c r="K51" i="24"/>
  <c r="K44" i="3"/>
  <c r="L44" i="3"/>
  <c r="N51" i="1"/>
  <c r="L51" i="24"/>
  <c r="M51" i="24"/>
  <c r="M44" i="3"/>
</calcChain>
</file>

<file path=xl/comments1.xml><?xml version="1.0" encoding="utf-8"?>
<comments xmlns="http://schemas.openxmlformats.org/spreadsheetml/2006/main">
  <authors>
    <author>MMEDIN</author>
  </authors>
  <commentList>
    <comment ref="C11" authorId="0">
      <text>
        <r>
          <rPr>
            <b/>
            <sz val="12"/>
            <color indexed="81"/>
            <rFont val="Tahoma"/>
            <family val="2"/>
          </rPr>
          <t xml:space="preserve">Enter in the date of when you plan to start your business, in the format mmm-yy
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Entrepreneur</author>
    <author>Henry</author>
  </authors>
  <commentList>
    <comment ref="B4" authorId="0">
      <text>
        <r>
          <rPr>
            <b/>
            <sz val="8"/>
            <color indexed="81"/>
            <rFont val="Tahoma"/>
            <family val="2"/>
          </rPr>
          <t>What assets do you currentaly own that you will use in your business?</t>
        </r>
      </text>
    </comment>
    <comment ref="C4" authorId="0">
      <text>
        <r>
          <rPr>
            <b/>
            <sz val="8"/>
            <color indexed="81"/>
            <rFont val="Tahoma"/>
            <family val="2"/>
          </rPr>
          <t>What is the current approximate market value of these assets?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24" authorId="0">
      <text>
        <r>
          <rPr>
            <sz val="10"/>
            <color indexed="81"/>
            <rFont val="Tahoma"/>
            <family val="2"/>
          </rPr>
          <t xml:space="preserve">Will determine first months material cost in cash flow statement.
</t>
        </r>
      </text>
    </comment>
    <comment ref="B28" authorId="1">
      <text>
        <r>
          <rPr>
            <sz val="9"/>
            <color indexed="81"/>
            <rFont val="Tahoma"/>
            <family val="2"/>
          </rPr>
          <t>Items that you add may be added to the "Other Category" in month 1 of the Cashflow page".</t>
        </r>
      </text>
    </comment>
  </commentList>
</comments>
</file>

<file path=xl/comments3.xml><?xml version="1.0" encoding="utf-8"?>
<comments xmlns="http://schemas.openxmlformats.org/spreadsheetml/2006/main">
  <authors>
    <author>MMEDIN</author>
    <author>Entrepreneur</author>
  </authors>
  <commentList>
    <comment ref="B4" authorId="0">
      <text>
        <r>
          <rPr>
            <sz val="18"/>
            <color indexed="81"/>
            <rFont val="Tahoma"/>
            <family val="2"/>
          </rPr>
          <t>Fill in data in yellow sections only.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4" authorId="1">
      <text>
        <r>
          <rPr>
            <b/>
            <sz val="12"/>
            <color indexed="81"/>
            <rFont val="Tahoma"/>
            <family val="2"/>
          </rPr>
          <t>Name Product or Service categories.</t>
        </r>
        <r>
          <rPr>
            <sz val="12"/>
            <color indexed="81"/>
            <rFont val="Tahoma"/>
            <family val="2"/>
          </rPr>
          <t xml:space="preserve">
</t>
        </r>
      </text>
    </comment>
    <comment ref="D86" authorId="0">
      <text>
        <r>
          <rPr>
            <b/>
            <sz val="8"/>
            <color indexed="81"/>
            <rFont val="Tahoma"/>
            <family val="2"/>
          </rPr>
          <t>MMEDIN: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MMEDIN</author>
    <author>Entrepreneur</author>
  </authors>
  <commentList>
    <comment ref="A2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sz val="12"/>
            <color indexed="81"/>
            <rFont val="Tahoma"/>
            <family val="2"/>
          </rPr>
          <t>Fill in data in yellow sections only.</t>
        </r>
      </text>
    </comment>
    <comment ref="B13" authorId="0">
      <text>
        <r>
          <rPr>
            <sz val="10"/>
            <color indexed="81"/>
            <rFont val="Tahoma"/>
            <family val="2"/>
          </rPr>
          <t xml:space="preserve">Do not fill in. Amounts are transferred from start up page.
</t>
        </r>
      </text>
    </comment>
    <comment ref="B18" authorId="0">
      <text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8"/>
            <color indexed="81"/>
            <rFont val="Tahoma"/>
            <family val="2"/>
          </rPr>
          <t>From material, inventory on  Start Upworksheet.</t>
        </r>
      </text>
    </comment>
    <comment ref="C18" authorId="1">
      <text>
        <r>
          <rPr>
            <b/>
            <sz val="10"/>
            <color indexed="81"/>
            <rFont val="Tahoma"/>
            <family val="2"/>
          </rPr>
          <t>Assumes payment to supplier in the same month of ordering.</t>
        </r>
        <r>
          <rPr>
            <sz val="10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Bypass COGS by entering purchases directly here.</t>
        </r>
      </text>
    </comment>
    <comment ref="R18" authorId="1">
      <text>
        <r>
          <rPr>
            <b/>
            <sz val="10"/>
            <color indexed="81"/>
            <rFont val="Tahoma"/>
            <family val="2"/>
          </rPr>
          <t>Do this first if it applies to your business. If there are no COS indicate zero, for example a pure service business.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1" authorId="1">
      <text>
        <r>
          <rPr>
            <b/>
            <sz val="8"/>
            <color indexed="81"/>
            <rFont val="Tahoma"/>
            <family val="2"/>
          </rPr>
          <t xml:space="preserve">Do not include in- home office rent. </t>
        </r>
      </text>
    </comment>
    <comment ref="A22" authorId="1">
      <text>
        <r>
          <rPr>
            <b/>
            <sz val="10"/>
            <color indexed="81"/>
            <rFont val="Tahoma"/>
            <family val="2"/>
          </rPr>
          <t xml:space="preserve">Includes Computer, Software, and Equipment from start up page.  </t>
        </r>
      </text>
    </comment>
    <comment ref="A23" authorId="1">
      <text>
        <r>
          <rPr>
            <b/>
            <sz val="10"/>
            <color indexed="81"/>
            <rFont val="Tahoma"/>
            <family val="2"/>
          </rPr>
          <t>From Start up page input</t>
        </r>
        <r>
          <rPr>
            <sz val="10"/>
            <color indexed="81"/>
            <rFont val="Tahoma"/>
            <family val="2"/>
          </rPr>
          <t>.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b/>
            <sz val="10"/>
            <color indexed="81"/>
            <rFont val="Tahoma"/>
            <family val="2"/>
          </rPr>
          <t>Include lease or purhcase deposit or full payment.</t>
        </r>
      </text>
    </comment>
    <comment ref="A28" authorId="1">
      <text>
        <r>
          <rPr>
            <b/>
            <sz val="10"/>
            <color indexed="81"/>
            <rFont val="Tahoma"/>
            <family val="2"/>
          </rPr>
          <t>Include leasing costs, auto maintenance, operating expenses, etc.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32" authorId="1">
      <text>
        <r>
          <rPr>
            <b/>
            <sz val="8"/>
            <color indexed="81"/>
            <rFont val="Tahoma"/>
            <family val="2"/>
          </rPr>
          <t>I</t>
        </r>
        <r>
          <rPr>
            <b/>
            <sz val="10"/>
            <color indexed="81"/>
            <rFont val="Tahoma"/>
            <family val="2"/>
          </rPr>
          <t>nclude principal payments on lines of credit and term loans but not interest portion of payments.
Do not include vehicle payments. (See row 24)</t>
        </r>
      </text>
    </comment>
    <comment ref="A33" authorId="1">
      <text>
        <r>
          <rPr>
            <b/>
            <sz val="10"/>
            <color indexed="81"/>
            <rFont val="Tahoma"/>
            <family val="2"/>
          </rPr>
          <t>Include all interest from all loans including equipment and vehicle.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5" authorId="1">
      <text>
        <r>
          <rPr>
            <b/>
            <sz val="10"/>
            <color indexed="81"/>
            <rFont val="Tahoma"/>
            <family val="2"/>
          </rPr>
          <t>Assumes a sole proprietorship. If incorporated, leave blank.</t>
        </r>
      </text>
    </comment>
    <comment ref="B64" authorId="0">
      <text>
        <r>
          <rPr>
            <b/>
            <sz val="10"/>
            <color indexed="81"/>
            <rFont val="Arial"/>
            <family val="2"/>
          </rPr>
          <t>Assumes payment for materials as they are used. Do not input here unless there is supplier credit or</t>
        </r>
        <r>
          <rPr>
            <b/>
            <sz val="8"/>
            <color indexed="81"/>
            <rFont val="Tahoma"/>
            <family val="2"/>
          </rPr>
          <t xml:space="preserve">
an increasse in inventory.</t>
        </r>
      </text>
    </comment>
  </commentList>
</comments>
</file>

<file path=xl/comments5.xml><?xml version="1.0" encoding="utf-8"?>
<comments xmlns="http://schemas.openxmlformats.org/spreadsheetml/2006/main">
  <authors>
    <author>MMEDIN</author>
    <author>Entrepreneur</author>
  </authors>
  <commentList>
    <comment ref="A2" authorId="0">
      <text>
        <r>
          <rPr>
            <b/>
            <sz val="12"/>
            <color indexed="81"/>
            <rFont val="Tahoma"/>
            <family val="2"/>
          </rPr>
          <t xml:space="preserve">Input Average Depreciation Rate </t>
        </r>
        <r>
          <rPr>
            <b/>
            <u/>
            <sz val="12"/>
            <color indexed="81"/>
            <rFont val="Tahoma"/>
            <family val="2"/>
          </rPr>
          <t>Only</t>
        </r>
        <r>
          <rPr>
            <b/>
            <sz val="12"/>
            <color indexed="81"/>
            <rFont val="Tahoma"/>
            <family val="2"/>
          </rPr>
          <t xml:space="preserve">.
On right of Page.
Default of 25% should be adequate. </t>
        </r>
      </text>
    </comment>
    <comment ref="Q28" authorId="1">
      <text>
        <r>
          <rPr>
            <sz val="12"/>
            <color indexed="81"/>
            <rFont val="Tahoma"/>
            <family val="2"/>
          </rPr>
          <t>Input the depreciation/amortization  rate first.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<sst xmlns="http://schemas.openxmlformats.org/spreadsheetml/2006/main" count="318" uniqueCount="208">
  <si>
    <t>Months</t>
  </si>
  <si>
    <t>TOTAL</t>
  </si>
  <si>
    <t>SALES FORECAST</t>
  </si>
  <si>
    <t>Other</t>
  </si>
  <si>
    <t>Total</t>
  </si>
  <si>
    <t>Sales</t>
  </si>
  <si>
    <t>Cost of Sales</t>
  </si>
  <si>
    <t>Gross Profit</t>
  </si>
  <si>
    <t>Operating Expenses</t>
  </si>
  <si>
    <t>Total Expenses</t>
  </si>
  <si>
    <t>Net Income</t>
  </si>
  <si>
    <t>Product/Service</t>
  </si>
  <si>
    <t>A</t>
  </si>
  <si>
    <t>Price</t>
  </si>
  <si>
    <t>B</t>
  </si>
  <si>
    <t>TOTAL SALES</t>
  </si>
  <si>
    <t>Depreciation</t>
  </si>
  <si>
    <t>Unit(s)</t>
  </si>
  <si>
    <t>INCOME STATEMENT FORECAST</t>
  </si>
  <si>
    <t>(Before Taxes)</t>
  </si>
  <si>
    <t>Year 1</t>
  </si>
  <si>
    <t>Due The  5TH Day Following Month End</t>
  </si>
  <si>
    <t xml:space="preserve">     CENTRE OF ENTREPRENEURSHIP</t>
  </si>
  <si>
    <t>Intake No:</t>
  </si>
  <si>
    <t xml:space="preserve"> </t>
  </si>
  <si>
    <t xml:space="preserve">             CENTENNIAL COLLEGE</t>
  </si>
  <si>
    <t>Client Name:</t>
  </si>
  <si>
    <t xml:space="preserve">      SEB CLIENT MONTHLY OPERATING PERFORMANCE REPORT</t>
  </si>
  <si>
    <t>FAX To:  416 439 0549 - North Office</t>
  </si>
  <si>
    <t>Business Name:</t>
  </si>
  <si>
    <t>FAX To:  416 463 7943 - South Office</t>
  </si>
  <si>
    <t>email: per business advisor</t>
  </si>
  <si>
    <t>MONTH-YEAR</t>
  </si>
  <si>
    <t>Projected Annual Sales: $</t>
  </si>
  <si>
    <t/>
  </si>
  <si>
    <t>MONTH</t>
  </si>
  <si>
    <t>YTD</t>
  </si>
  <si>
    <t>ACTUAL</t>
  </si>
  <si>
    <t>PLAN</t>
  </si>
  <si>
    <t>% OF PLAN</t>
  </si>
  <si>
    <t>Sales:                                ($)</t>
  </si>
  <si>
    <t>Marketing and Sales Activities</t>
  </si>
  <si>
    <t xml:space="preserve">Net Profit  </t>
  </si>
  <si>
    <t xml:space="preserve">       ($)</t>
  </si>
  <si>
    <t xml:space="preserve">Net Profit    </t>
  </si>
  <si>
    <t xml:space="preserve">       (%)</t>
  </si>
  <si>
    <t>Gross Income not</t>
  </si>
  <si>
    <t>related to business, e.g.</t>
  </si>
  <si>
    <t>N/A</t>
  </si>
  <si>
    <t>part-time work, etc</t>
  </si>
  <si>
    <t>Other pertinent information required:</t>
  </si>
  <si>
    <t>1. No. of Active Customers as of this reporting period</t>
  </si>
  <si>
    <t xml:space="preserve">   (#)</t>
  </si>
  <si>
    <t>2. Sales Booked &amp; Outstanding</t>
  </si>
  <si>
    <t xml:space="preserve">   ($)</t>
  </si>
  <si>
    <t>3. Number of Prospects</t>
  </si>
  <si>
    <t>4. No. of Employees Part-time</t>
  </si>
  <si>
    <t xml:space="preserve">    No. of Employees Full-time</t>
  </si>
  <si>
    <t>5. No. of Contract Staff</t>
  </si>
  <si>
    <t>C:\PHIL\OPERPER.WK4</t>
  </si>
  <si>
    <r>
      <t xml:space="preserve">              </t>
    </r>
    <r>
      <rPr>
        <b/>
        <sz val="11"/>
        <color indexed="8"/>
        <rFont val="TMS"/>
        <family val="2"/>
      </rPr>
      <t>Advisor's Name :</t>
    </r>
  </si>
  <si>
    <r>
      <t xml:space="preserve">Units:                              </t>
    </r>
    <r>
      <rPr>
        <sz val="12"/>
        <color indexed="8"/>
        <rFont val="TMS"/>
        <family val="2"/>
      </rPr>
      <t xml:space="preserve">   </t>
    </r>
    <r>
      <rPr>
        <b/>
        <sz val="12"/>
        <color indexed="8"/>
        <rFont val="TMS"/>
        <family val="2"/>
      </rPr>
      <t>(#)</t>
    </r>
  </si>
  <si>
    <t>Insert the following information :</t>
  </si>
  <si>
    <t>Total Units</t>
  </si>
  <si>
    <t xml:space="preserve">   Operations Matters</t>
  </si>
  <si>
    <t xml:space="preserve">  Financial  Matters</t>
  </si>
  <si>
    <t xml:space="preserve">    Other Issues</t>
  </si>
  <si>
    <r>
      <t xml:space="preserve">                                                               </t>
    </r>
    <r>
      <rPr>
        <b/>
        <sz val="16"/>
        <rFont val="HLV"/>
      </rPr>
      <t xml:space="preserve">      COMMENTS</t>
    </r>
  </si>
  <si>
    <t>CASH FLOW FORECAST</t>
  </si>
  <si>
    <t>Cash Receipts</t>
  </si>
  <si>
    <t>Cash Sales</t>
  </si>
  <si>
    <t>Credit Sales Payments</t>
  </si>
  <si>
    <t>Loan(s)</t>
  </si>
  <si>
    <t>Other (Owner)</t>
  </si>
  <si>
    <t>Total Cash In</t>
  </si>
  <si>
    <t>Cash Disbursements</t>
  </si>
  <si>
    <t>Contract Payments</t>
  </si>
  <si>
    <t>Employee Salaries</t>
  </si>
  <si>
    <t>Material/Product</t>
  </si>
  <si>
    <t>Equipment Purchase</t>
  </si>
  <si>
    <t>Sales &amp; Marketing</t>
  </si>
  <si>
    <t>Office Supplies</t>
  </si>
  <si>
    <t>Transportation</t>
  </si>
  <si>
    <t>Communications</t>
  </si>
  <si>
    <t>Insurance</t>
  </si>
  <si>
    <t>Legal &amp; Accounting</t>
  </si>
  <si>
    <t>Loan Payment</t>
  </si>
  <si>
    <t>Interest/Bank Charges</t>
  </si>
  <si>
    <t>Personal Draws</t>
  </si>
  <si>
    <t>Income Tax</t>
  </si>
  <si>
    <t>Total Cash Out</t>
  </si>
  <si>
    <t>Net Cash</t>
  </si>
  <si>
    <t>Open Balance</t>
  </si>
  <si>
    <t>Close Balance</t>
  </si>
  <si>
    <t>C</t>
  </si>
  <si>
    <t>Basic Information Page</t>
  </si>
  <si>
    <t>Year 2</t>
  </si>
  <si>
    <t>Shortfall or Surplus of Funds</t>
  </si>
  <si>
    <t>Total Funding</t>
  </si>
  <si>
    <t>Loans</t>
  </si>
  <si>
    <t>Owner's Equity</t>
  </si>
  <si>
    <t xml:space="preserve">SOURCES OF FUNDING </t>
  </si>
  <si>
    <t>Section C</t>
  </si>
  <si>
    <t>Total Funding Required</t>
  </si>
  <si>
    <t xml:space="preserve">WORKING CAPITAL (OPERATING FUNDS) REQUIRED  FOR FIRST SIX MONTHS </t>
  </si>
  <si>
    <t>Asset Funding Needed</t>
  </si>
  <si>
    <t xml:space="preserve">Total Assets Still Required </t>
  </si>
  <si>
    <t>Leasehold Improvements</t>
  </si>
  <si>
    <t>Inventory or Materials</t>
  </si>
  <si>
    <t>Computer/software and accessories</t>
  </si>
  <si>
    <t>Equipment</t>
  </si>
  <si>
    <t xml:space="preserve">    ESTIMATED COST</t>
  </si>
  <si>
    <t xml:space="preserve">                    ITEMS REQUIRED</t>
  </si>
  <si>
    <t>Section B</t>
  </si>
  <si>
    <t>Total Assets in Place</t>
  </si>
  <si>
    <t>Automobile (truck,van)</t>
  </si>
  <si>
    <t xml:space="preserve">           AT START- UP</t>
  </si>
  <si>
    <t>(Possible Examples-USE IF APPLICABLE)</t>
  </si>
  <si>
    <t xml:space="preserve">ESTIMATED VALUE </t>
  </si>
  <si>
    <t>ASSETS  IN PLACE AT START-UP</t>
  </si>
  <si>
    <t xml:space="preserve">Section A </t>
  </si>
  <si>
    <t>BUSINESS START-UP NEEDS</t>
  </si>
  <si>
    <t>Automobile (truck,van) cost or lease deposit</t>
  </si>
  <si>
    <t>Commercial Rent</t>
  </si>
  <si>
    <t>Vehicle/Equip. Lease</t>
  </si>
  <si>
    <t>Vehicle or Equip. Lease</t>
  </si>
  <si>
    <t xml:space="preserve">Sales and Marketing </t>
  </si>
  <si>
    <t xml:space="preserve">Legal and Accounting </t>
  </si>
  <si>
    <t>Vehicle/Equip.Lease</t>
  </si>
  <si>
    <t>Average Depreciation Rate</t>
  </si>
  <si>
    <t>Leasehold Emprovements</t>
  </si>
  <si>
    <t>Other Assets(Specify)</t>
  </si>
  <si>
    <t>Vehicle/Equip. Lease Dep.</t>
  </si>
  <si>
    <t>Vehicle Purch./ Lease.</t>
  </si>
  <si>
    <t xml:space="preserve">Equipment Lease </t>
  </si>
  <si>
    <t>Equipment Lease and/or lease deposit</t>
  </si>
  <si>
    <t xml:space="preserve">Other Assets (tools) </t>
  </si>
  <si>
    <t>ACTION PLAN</t>
  </si>
  <si>
    <t>The following Actions are intended to ensure proper and timely business start-up.</t>
  </si>
  <si>
    <t>ACTIVITY</t>
  </si>
  <si>
    <t>START</t>
  </si>
  <si>
    <t>DATE</t>
  </si>
  <si>
    <t>COMPLETION</t>
  </si>
  <si>
    <t>HOURS *#</t>
  </si>
  <si>
    <t>COST</t>
  </si>
  <si>
    <t>RESULTS</t>
  </si>
  <si>
    <t>Anticipated</t>
  </si>
  <si>
    <t>Registration of Business</t>
  </si>
  <si>
    <t>Lease Negotiation and Lease Entry</t>
  </si>
  <si>
    <t>Insurance Coverage</t>
  </si>
  <si>
    <t>Location Set Up</t>
  </si>
  <si>
    <t xml:space="preserve">    </t>
  </si>
  <si>
    <t>Marketing Materials</t>
  </si>
  <si>
    <t>Business Start Up</t>
  </si>
  <si>
    <t>Grand Opening/Open House</t>
  </si>
  <si>
    <t>Website</t>
  </si>
  <si>
    <t>Marketing Activity by month</t>
  </si>
  <si>
    <t>1st</t>
  </si>
  <si>
    <t>2nd</t>
  </si>
  <si>
    <t>3rd</t>
  </si>
  <si>
    <t>4th</t>
  </si>
  <si>
    <t>5th</t>
  </si>
  <si>
    <t>6th</t>
  </si>
  <si>
    <t>Notes:      * #  Number if applicable</t>
  </si>
  <si>
    <t>The above table is an example and you can use this to list the activities that you believe are necessary for your business start-up.</t>
  </si>
  <si>
    <t>In addition to your own unique activities, consider the following:</t>
  </si>
  <si>
    <r>
      <t>·</t>
    </r>
    <r>
      <rPr>
        <sz val="7"/>
        <rFont val="Times New Roman"/>
        <family val="1"/>
      </rPr>
      <t xml:space="preserve">               </t>
    </r>
    <r>
      <rPr>
        <i/>
        <sz val="12"/>
        <rFont val="Times New Roman"/>
        <family val="1"/>
      </rPr>
      <t>Registration of business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</si>
  <si>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i/>
        <sz val="12"/>
        <rFont val="Times New Roman"/>
        <family val="1"/>
      </rPr>
      <t>Registration for Tax i.e. GST, PST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</si>
  <si>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i/>
        <sz val="12"/>
        <rFont val="Times New Roman"/>
        <family val="1"/>
      </rPr>
      <t>Opening of bank account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</si>
  <si>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i/>
        <sz val="12"/>
        <rFont val="Times New Roman"/>
        <family val="1"/>
      </rPr>
      <t>Purchase of equipment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</si>
  <si>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i/>
        <sz val="12"/>
        <rFont val="Times New Roman"/>
        <family val="1"/>
      </rPr>
      <t>Business Cards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</si>
  <si>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i/>
        <sz val="12"/>
        <rFont val="Times New Roman"/>
        <family val="1"/>
      </rPr>
      <t>Brochure/Profiles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</si>
  <si>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i/>
        <sz val="12"/>
        <rFont val="Times New Roman"/>
        <family val="1"/>
      </rPr>
      <t>Initial inventory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</si>
  <si>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i/>
        <sz val="12"/>
        <rFont val="Times New Roman"/>
        <family val="1"/>
      </rPr>
      <t>Marketing activity/up to six month by month</t>
    </r>
  </si>
  <si>
    <r>
      <t>·</t>
    </r>
    <r>
      <rPr>
        <sz val="7"/>
        <rFont val="Times New Roman"/>
        <family val="1"/>
      </rPr>
      <t xml:space="preserve">               </t>
    </r>
    <r>
      <rPr>
        <b/>
        <i/>
        <sz val="12"/>
        <rFont val="Times New Roman"/>
        <family val="1"/>
      </rPr>
      <t xml:space="preserve">These notes are intended to assist you in developing your Action Plan.  Once you have listed your activities and completion dates </t>
    </r>
    <r>
      <rPr>
        <b/>
        <i/>
        <u/>
        <sz val="12"/>
        <rFont val="Times New Roman"/>
        <family val="1"/>
      </rPr>
      <t>delete</t>
    </r>
    <r>
      <rPr>
        <b/>
        <i/>
        <sz val="12"/>
        <rFont val="Times New Roman"/>
        <family val="1"/>
      </rPr>
      <t xml:space="preserve"> these Notes</t>
    </r>
  </si>
  <si>
    <t>Initial consultation</t>
  </si>
  <si>
    <t>Followup treatments</t>
  </si>
  <si>
    <t>1st month rent</t>
  </si>
  <si>
    <t>Product Sales</t>
  </si>
  <si>
    <t>Furniture and Fixtures</t>
  </si>
  <si>
    <r>
      <t>·</t>
    </r>
    <r>
      <rPr>
        <sz val="7"/>
        <rFont val="Times New Roman"/>
        <family val="1"/>
      </rPr>
      <t xml:space="preserve">               </t>
    </r>
    <r>
      <rPr>
        <i/>
        <sz val="12"/>
        <rFont val="Times New Roman"/>
        <family val="1"/>
      </rPr>
      <t>Set-up of clinic/office; telephone; answering service</t>
    </r>
  </si>
  <si>
    <t>Business Owner Name</t>
  </si>
  <si>
    <t>Business Name</t>
  </si>
  <si>
    <t>Business Phone Number</t>
  </si>
  <si>
    <t>Business Start Date</t>
  </si>
  <si>
    <t>Professor's Name</t>
  </si>
  <si>
    <t xml:space="preserve">Owner's Email Address: </t>
  </si>
  <si>
    <t>Cost of Sales Percentage</t>
  </si>
  <si>
    <t xml:space="preserve">FINANCIAL SUMMARY </t>
  </si>
  <si>
    <t>Break Even Sales</t>
  </si>
  <si>
    <t xml:space="preserve">SALES FOR YEAR 1 ARE FORECASTED AT  </t>
  </si>
  <si>
    <t xml:space="preserve">SALES YEAR 2 ARE FORECASTED AT  </t>
  </si>
  <si>
    <t xml:space="preserve">THIS REPRESENTS AN INCREASE OF  </t>
  </si>
  <si>
    <t>IN SALES YEAR 2 OVER YEAR 1</t>
  </si>
  <si>
    <t>INCOME STATEMENT</t>
  </si>
  <si>
    <t xml:space="preserve">NET INCOME - YEAR 1 IS FORECASTED AT  </t>
  </si>
  <si>
    <t xml:space="preserve">NET INCOME - YEAR 2 IS FORECASTED AT  </t>
  </si>
  <si>
    <t xml:space="preserve">THIS REPRESENTS AN INCREASE OF </t>
  </si>
  <si>
    <t>IN NET INCOME IN YEAR 2</t>
  </si>
  <si>
    <t>CASH FLOW</t>
  </si>
  <si>
    <t xml:space="preserve">CASH FLOW REMAINS POSITIVE THROUGHOUT YEARS 1 &amp; 2 BASED ON SALES AND INJECTION BY PRINCIPAL OF </t>
  </si>
  <si>
    <t xml:space="preserve">                                                                                                                                                             AND OBTAINING LOANS OF </t>
  </si>
  <si>
    <t xml:space="preserve">(Please note that you will take these figures from your Cash Flow based on what amount you are putting into the business from your own resources </t>
  </si>
  <si>
    <t>and what amount you intend to borrow as a loan.  This will differ for each business based on forecasts)</t>
  </si>
  <si>
    <t>CASH FLOW ALLOWS 1ST YEAR DRAWINGS OF</t>
  </si>
  <si>
    <t xml:space="preserve">AND 2ND YEAR DRAWINGS OF </t>
  </si>
  <si>
    <t xml:space="preserve">Black Birch Chiropractic </t>
  </si>
  <si>
    <t xml:space="preserve">Ashley Wincikaby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</si>
</sst>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164" formatCode="&quot;$&quot;#,##0_);[Red]\(&quot;$&quot;#,##0\)"/>
    <numFmt numFmtId="165" formatCode="_(&quot;$&quot;* #,##0_);_(&quot;$&quot;* \(#,##0\);_(&quot;$&quot;* &quot;-&quot;_);_(@_)"/>
    <numFmt numFmtId="166" formatCode="_(* #,##0_);_(* \(#,##0\);_(* &quot;-&quot;_);_(@_)"/>
    <numFmt numFmtId="167" formatCode="_(* #,##0.00_);_(* \(#,##0.00\);_(* &quot;-&quot;??_);_(@_)"/>
    <numFmt numFmtId="168" formatCode="_(* #,##0_);_(* \(#,##0\);_(* &quot;-&quot;??_);_(@_)"/>
    <numFmt numFmtId="169" formatCode="[$-409]mmm\-yy;@"/>
    <numFmt numFmtId="170" formatCode="[$-409]mmmm\-yy;@"/>
    <numFmt numFmtId="171" formatCode="[$-409]mmmmm;@"/>
    <numFmt numFmtId="172" formatCode="&quot;$&quot;#,##0"/>
    <numFmt numFmtId="173" formatCode="[$-409]mmmm\ d\,\ yyyy;@"/>
    <numFmt numFmtId="174" formatCode="[&lt;=9999999]###\-####;\(###\)\ ###\-####"/>
    <numFmt numFmtId="175" formatCode="&quot;$&quot;#,##0;[Red]&quot;$&quot;\(#,##0\)"/>
    <numFmt numFmtId="176" formatCode="#,##0;\(#,##0\)"/>
    <numFmt numFmtId="177" formatCode="0."/>
  </numFmts>
  <fonts count="8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20"/>
      <name val="Lucida Calligraphy"/>
      <family val="4"/>
    </font>
    <font>
      <u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0"/>
      <color indexed="8"/>
      <name val="HLV"/>
      <family val="2"/>
    </font>
    <font>
      <sz val="14"/>
      <color indexed="8"/>
      <name val="HLV"/>
      <family val="2"/>
    </font>
    <font>
      <sz val="12"/>
      <color indexed="8"/>
      <name val="HLV"/>
      <family val="2"/>
    </font>
    <font>
      <sz val="12"/>
      <name val="HLV"/>
      <family val="2"/>
    </font>
    <font>
      <b/>
      <sz val="10"/>
      <color indexed="8"/>
      <name val="TMS"/>
      <family val="2"/>
    </font>
    <font>
      <sz val="10"/>
      <color indexed="8"/>
      <name val="TMS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MS"/>
      <family val="2"/>
    </font>
    <font>
      <sz val="12"/>
      <color indexed="8"/>
      <name val="TMS"/>
      <family val="2"/>
    </font>
    <font>
      <sz val="14"/>
      <name val="Times New Roman"/>
      <family val="1"/>
    </font>
    <font>
      <b/>
      <sz val="11"/>
      <name val="HLV"/>
      <family val="2"/>
    </font>
    <font>
      <sz val="11"/>
      <name val="HLV"/>
      <family val="2"/>
    </font>
    <font>
      <sz val="11"/>
      <color indexed="8"/>
      <name val="TMS"/>
      <family val="2"/>
    </font>
    <font>
      <shadow/>
      <sz val="14"/>
      <color indexed="8"/>
      <name val="TMS"/>
      <family val="2"/>
    </font>
    <font>
      <shadow/>
      <sz val="10"/>
      <color indexed="8"/>
      <name val="TMS"/>
      <family val="2"/>
    </font>
    <font>
      <b/>
      <sz val="12"/>
      <color indexed="8"/>
      <name val="TMS"/>
      <family val="2"/>
    </font>
    <font>
      <b/>
      <u/>
      <sz val="12"/>
      <color indexed="8"/>
      <name val="TMS"/>
      <family val="2"/>
    </font>
    <font>
      <b/>
      <u/>
      <sz val="10"/>
      <color indexed="8"/>
      <name val="TMS"/>
      <family val="2"/>
    </font>
    <font>
      <b/>
      <sz val="12"/>
      <name val="HLV"/>
      <family val="2"/>
    </font>
    <font>
      <sz val="12"/>
      <color indexed="63"/>
      <name val="TMS"/>
      <family val="2"/>
    </font>
    <font>
      <b/>
      <sz val="16"/>
      <color indexed="8"/>
      <name val="TMS"/>
      <family val="2"/>
    </font>
    <font>
      <u/>
      <sz val="10"/>
      <color indexed="8"/>
      <name val="TMS"/>
      <family val="2"/>
    </font>
    <font>
      <b/>
      <u/>
      <sz val="11"/>
      <color indexed="8"/>
      <name val="TMS"/>
      <family val="2"/>
    </font>
    <font>
      <sz val="8"/>
      <color indexed="8"/>
      <name val="HLV"/>
      <family val="2"/>
    </font>
    <font>
      <sz val="8"/>
      <color indexed="8"/>
      <name val="TMS"/>
      <family val="2"/>
    </font>
    <font>
      <sz val="8"/>
      <name val="Arial"/>
      <family val="2"/>
    </font>
    <font>
      <b/>
      <sz val="12"/>
      <color indexed="8"/>
      <name val="TMS"/>
    </font>
    <font>
      <b/>
      <sz val="16"/>
      <name val="HLV"/>
    </font>
    <font>
      <sz val="10"/>
      <name val="TMS"/>
      <family val="2"/>
    </font>
    <font>
      <sz val="10"/>
      <name val="Arial"/>
      <family val="2"/>
    </font>
    <font>
      <b/>
      <sz val="9"/>
      <name val="Arial"/>
      <family val="2"/>
    </font>
    <font>
      <b/>
      <i/>
      <u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4"/>
      <color indexed="2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20"/>
      <name val="Lucida Calligraphy"/>
      <family val="4"/>
    </font>
    <font>
      <sz val="18"/>
      <color indexed="10"/>
      <name val="Arial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sz val="20"/>
      <name val="Arial"/>
      <family val="2"/>
    </font>
    <font>
      <b/>
      <sz val="10"/>
      <color indexed="81"/>
      <name val="Arial"/>
      <family val="2"/>
    </font>
    <font>
      <sz val="18"/>
      <color indexed="81"/>
      <name val="Tahoma"/>
      <family val="2"/>
    </font>
    <font>
      <b/>
      <u/>
      <sz val="12"/>
      <color indexed="81"/>
      <name val="Tahoma"/>
      <family val="2"/>
    </font>
    <font>
      <i/>
      <sz val="12"/>
      <name val="Times New Roman"/>
      <family val="1"/>
    </font>
    <font>
      <sz val="9"/>
      <color indexed="81"/>
      <name val="Tahoma"/>
      <family val="2"/>
    </font>
    <font>
      <sz val="10"/>
      <color indexed="9"/>
      <name val="Arial"/>
      <family val="2"/>
    </font>
    <font>
      <i/>
      <u/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2"/>
      <name val="Symbol"/>
      <family val="1"/>
      <charset val="2"/>
    </font>
    <font>
      <sz val="7"/>
      <name val="Times New Roman"/>
      <family val="1"/>
    </font>
    <font>
      <b/>
      <i/>
      <sz val="12"/>
      <name val="Times New Roman"/>
      <family val="1"/>
    </font>
    <font>
      <b/>
      <i/>
      <u/>
      <sz val="12"/>
      <name val="Times New Roman"/>
      <family val="1"/>
    </font>
    <font>
      <sz val="12"/>
      <color theme="0"/>
      <name val="Arial"/>
      <family val="2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u/>
      <sz val="12"/>
      <name val="Arial"/>
      <family val="2"/>
    </font>
    <font>
      <b/>
      <sz val="12"/>
      <color indexed="17"/>
      <name val="Arial"/>
      <family val="2"/>
    </font>
    <font>
      <sz val="6"/>
      <name val="Times New Roman"/>
      <family val="1"/>
    </font>
    <font>
      <sz val="5"/>
      <name val="Times New Roman"/>
      <family val="1"/>
    </font>
    <font>
      <u/>
      <sz val="10"/>
      <color theme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double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double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</borders>
  <cellStyleXfs count="5">
    <xf numFmtId="0" fontId="0" fillId="0" borderId="0"/>
    <xf numFmtId="167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83" fillId="0" borderId="0" applyNumberFormat="0" applyFill="0" applyBorder="0" applyAlignment="0" applyProtection="0"/>
  </cellStyleXfs>
  <cellXfs count="38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1" fontId="0" fillId="0" borderId="0" xfId="0" applyNumberFormat="1"/>
    <xf numFmtId="1" fontId="3" fillId="0" borderId="0" xfId="0" applyNumberFormat="1" applyFont="1"/>
    <xf numFmtId="0" fontId="14" fillId="0" borderId="0" xfId="0" applyNumberFormat="1" applyFont="1" applyAlignment="1"/>
    <xf numFmtId="0" fontId="16" fillId="2" borderId="0" xfId="0" applyNumberFormat="1" applyFont="1" applyFill="1" applyBorder="1" applyAlignment="1"/>
    <xf numFmtId="0" fontId="16" fillId="2" borderId="0" xfId="0" applyNumberFormat="1" applyFont="1" applyFill="1" applyAlignment="1"/>
    <xf numFmtId="0" fontId="21" fillId="2" borderId="1" xfId="0" applyNumberFormat="1" applyFont="1" applyFill="1" applyBorder="1" applyAlignment="1"/>
    <xf numFmtId="0" fontId="18" fillId="3" borderId="2" xfId="0" applyNumberFormat="1" applyFont="1" applyFill="1" applyBorder="1" applyAlignment="1">
      <alignment horizontal="left"/>
    </xf>
    <xf numFmtId="0" fontId="23" fillId="0" borderId="3" xfId="0" applyNumberFormat="1" applyFont="1" applyBorder="1" applyAlignment="1"/>
    <xf numFmtId="0" fontId="24" fillId="0" borderId="4" xfId="0" applyNumberFormat="1" applyFont="1" applyBorder="1" applyAlignment="1"/>
    <xf numFmtId="0" fontId="25" fillId="2" borderId="5" xfId="0" applyNumberFormat="1" applyFont="1" applyFill="1" applyBorder="1" applyAlignment="1"/>
    <xf numFmtId="0" fontId="23" fillId="0" borderId="2" xfId="0" applyNumberFormat="1" applyFont="1" applyBorder="1" applyAlignment="1"/>
    <xf numFmtId="0" fontId="24" fillId="0" borderId="0" xfId="0" applyNumberFormat="1" applyFont="1" applyBorder="1" applyAlignment="1"/>
    <xf numFmtId="0" fontId="25" fillId="2" borderId="6" xfId="0" applyNumberFormat="1" applyFont="1" applyFill="1" applyBorder="1" applyAlignment="1"/>
    <xf numFmtId="0" fontId="23" fillId="0" borderId="7" xfId="0" applyNumberFormat="1" applyFont="1" applyBorder="1" applyAlignment="1"/>
    <xf numFmtId="0" fontId="24" fillId="0" borderId="8" xfId="0" applyNumberFormat="1" applyFont="1" applyBorder="1" applyAlignment="1"/>
    <xf numFmtId="0" fontId="25" fillId="2" borderId="9" xfId="0" applyNumberFormat="1" applyFont="1" applyFill="1" applyBorder="1" applyAlignment="1"/>
    <xf numFmtId="0" fontId="16" fillId="2" borderId="3" xfId="0" applyNumberFormat="1" applyFont="1" applyFill="1" applyBorder="1" applyAlignment="1"/>
    <xf numFmtId="0" fontId="16" fillId="2" borderId="4" xfId="0" applyNumberFormat="1" applyFont="1" applyFill="1" applyBorder="1" applyAlignment="1"/>
    <xf numFmtId="0" fontId="16" fillId="2" borderId="10" xfId="0" applyNumberFormat="1" applyFont="1" applyFill="1" applyBorder="1" applyAlignment="1"/>
    <xf numFmtId="0" fontId="16" fillId="2" borderId="11" xfId="0" applyNumberFormat="1" applyFont="1" applyFill="1" applyBorder="1" applyAlignment="1"/>
    <xf numFmtId="0" fontId="16" fillId="2" borderId="12" xfId="0" applyNumberFormat="1" applyFont="1" applyFill="1" applyBorder="1" applyAlignment="1"/>
    <xf numFmtId="0" fontId="28" fillId="2" borderId="10" xfId="0" applyNumberFormat="1" applyFont="1" applyFill="1" applyBorder="1" applyAlignment="1"/>
    <xf numFmtId="0" fontId="28" fillId="2" borderId="11" xfId="0" applyNumberFormat="1" applyFont="1" applyFill="1" applyBorder="1" applyAlignment="1"/>
    <xf numFmtId="0" fontId="16" fillId="2" borderId="2" xfId="0" applyNumberFormat="1" applyFont="1" applyFill="1" applyBorder="1" applyAlignment="1"/>
    <xf numFmtId="0" fontId="16" fillId="2" borderId="13" xfId="0" applyNumberFormat="1" applyFont="1" applyFill="1" applyBorder="1" applyAlignment="1"/>
    <xf numFmtId="0" fontId="16" fillId="2" borderId="14" xfId="0" applyNumberFormat="1" applyFont="1" applyFill="1" applyBorder="1" applyAlignment="1"/>
    <xf numFmtId="0" fontId="28" fillId="2" borderId="15" xfId="0" applyNumberFormat="1" applyFont="1" applyFill="1" applyBorder="1" applyAlignment="1"/>
    <xf numFmtId="0" fontId="28" fillId="2" borderId="8" xfId="0" applyNumberFormat="1" applyFont="1" applyFill="1" applyBorder="1" applyAlignment="1"/>
    <xf numFmtId="0" fontId="16" fillId="2" borderId="16" xfId="0" applyNumberFormat="1" applyFont="1" applyFill="1" applyBorder="1" applyAlignment="1">
      <alignment horizontal="center"/>
    </xf>
    <xf numFmtId="0" fontId="29" fillId="2" borderId="1" xfId="0" applyNumberFormat="1" applyFont="1" applyFill="1" applyBorder="1" applyAlignment="1">
      <alignment horizontal="center"/>
    </xf>
    <xf numFmtId="0" fontId="15" fillId="2" borderId="17" xfId="0" applyNumberFormat="1" applyFont="1" applyFill="1" applyBorder="1" applyAlignment="1"/>
    <xf numFmtId="0" fontId="15" fillId="2" borderId="0" xfId="0" applyNumberFormat="1" applyFont="1" applyFill="1" applyBorder="1" applyAlignment="1"/>
    <xf numFmtId="0" fontId="15" fillId="2" borderId="16" xfId="0" applyNumberFormat="1" applyFont="1" applyFill="1" applyBorder="1" applyAlignment="1"/>
    <xf numFmtId="0" fontId="29" fillId="2" borderId="18" xfId="0" applyNumberFormat="1" applyFont="1" applyFill="1" applyBorder="1" applyAlignment="1">
      <alignment horizontal="center"/>
    </xf>
    <xf numFmtId="0" fontId="30" fillId="2" borderId="0" xfId="0" applyNumberFormat="1" applyFont="1" applyFill="1" applyBorder="1" applyAlignment="1">
      <alignment horizontal="center"/>
    </xf>
    <xf numFmtId="0" fontId="14" fillId="0" borderId="1" xfId="0" applyNumberFormat="1" applyFont="1" applyBorder="1" applyAlignment="1"/>
    <xf numFmtId="0" fontId="16" fillId="2" borderId="18" xfId="0" applyNumberFormat="1" applyFont="1" applyFill="1" applyBorder="1" applyAlignment="1"/>
    <xf numFmtId="0" fontId="28" fillId="2" borderId="2" xfId="0" applyNumberFormat="1" applyFont="1" applyFill="1" applyBorder="1" applyAlignment="1"/>
    <xf numFmtId="0" fontId="14" fillId="0" borderId="0" xfId="0" applyNumberFormat="1" applyFont="1" applyBorder="1" applyAlignment="1"/>
    <xf numFmtId="0" fontId="32" fillId="2" borderId="19" xfId="0" applyNumberFormat="1" applyFont="1" applyFill="1" applyBorder="1" applyAlignment="1"/>
    <xf numFmtId="0" fontId="21" fillId="2" borderId="20" xfId="0" applyNumberFormat="1" applyFont="1" applyFill="1" applyBorder="1" applyAlignment="1"/>
    <xf numFmtId="0" fontId="21" fillId="2" borderId="0" xfId="0" applyNumberFormat="1" applyFont="1" applyFill="1" applyBorder="1" applyAlignment="1"/>
    <xf numFmtId="0" fontId="21" fillId="2" borderId="21" xfId="0" applyNumberFormat="1" applyFont="1" applyFill="1" applyBorder="1" applyAlignment="1"/>
    <xf numFmtId="0" fontId="28" fillId="2" borderId="16" xfId="0" applyNumberFormat="1" applyFont="1" applyFill="1" applyBorder="1" applyAlignment="1"/>
    <xf numFmtId="0" fontId="21" fillId="2" borderId="22" xfId="0" applyNumberFormat="1" applyFont="1" applyFill="1" applyBorder="1" applyAlignment="1"/>
    <xf numFmtId="0" fontId="21" fillId="2" borderId="19" xfId="0" applyNumberFormat="1" applyFont="1" applyFill="1" applyBorder="1" applyAlignment="1"/>
    <xf numFmtId="0" fontId="28" fillId="2" borderId="1" xfId="0" applyNumberFormat="1" applyFont="1" applyFill="1" applyBorder="1" applyAlignment="1"/>
    <xf numFmtId="0" fontId="16" fillId="2" borderId="23" xfId="0" applyNumberFormat="1" applyFont="1" applyFill="1" applyBorder="1" applyAlignment="1"/>
    <xf numFmtId="0" fontId="21" fillId="2" borderId="12" xfId="0" applyNumberFormat="1" applyFont="1" applyFill="1" applyBorder="1" applyAlignment="1"/>
    <xf numFmtId="0" fontId="31" fillId="0" borderId="24" xfId="0" applyNumberFormat="1" applyFont="1" applyBorder="1" applyAlignment="1"/>
    <xf numFmtId="0" fontId="31" fillId="0" borderId="11" xfId="0" applyNumberFormat="1" applyFont="1" applyBorder="1" applyAlignment="1"/>
    <xf numFmtId="0" fontId="21" fillId="4" borderId="0" xfId="0" applyNumberFormat="1" applyFont="1" applyFill="1" applyBorder="1" applyAlignment="1"/>
    <xf numFmtId="0" fontId="21" fillId="4" borderId="21" xfId="0" applyNumberFormat="1" applyFont="1" applyFill="1" applyBorder="1" applyAlignment="1"/>
    <xf numFmtId="0" fontId="28" fillId="2" borderId="13" xfId="0" applyNumberFormat="1" applyFont="1" applyFill="1" applyBorder="1" applyAlignment="1"/>
    <xf numFmtId="0" fontId="31" fillId="0" borderId="0" xfId="0" applyNumberFormat="1" applyFont="1" applyBorder="1" applyAlignment="1"/>
    <xf numFmtId="0" fontId="21" fillId="2" borderId="18" xfId="0" applyNumberFormat="1" applyFont="1" applyFill="1" applyBorder="1" applyAlignment="1"/>
    <xf numFmtId="0" fontId="28" fillId="4" borderId="0" xfId="0" applyNumberFormat="1" applyFont="1" applyFill="1" applyBorder="1" applyAlignment="1">
      <alignment horizontal="center"/>
    </xf>
    <xf numFmtId="0" fontId="28" fillId="4" borderId="18" xfId="0" applyNumberFormat="1" applyFont="1" applyFill="1" applyBorder="1" applyAlignment="1">
      <alignment horizontal="center"/>
    </xf>
    <xf numFmtId="0" fontId="31" fillId="0" borderId="1" xfId="0" applyNumberFormat="1" applyFont="1" applyBorder="1" applyAlignment="1"/>
    <xf numFmtId="0" fontId="21" fillId="4" borderId="19" xfId="0" applyNumberFormat="1" applyFont="1" applyFill="1" applyBorder="1" applyAlignment="1"/>
    <xf numFmtId="0" fontId="28" fillId="2" borderId="0" xfId="0" applyNumberFormat="1" applyFont="1" applyFill="1" applyBorder="1" applyAlignment="1"/>
    <xf numFmtId="0" fontId="15" fillId="2" borderId="10" xfId="0" applyNumberFormat="1" applyFont="1" applyFill="1" applyBorder="1" applyAlignment="1"/>
    <xf numFmtId="0" fontId="15" fillId="2" borderId="11" xfId="0" applyNumberFormat="1" applyFont="1" applyFill="1" applyBorder="1" applyAlignment="1"/>
    <xf numFmtId="0" fontId="31" fillId="0" borderId="16" xfId="0" applyNumberFormat="1" applyFont="1" applyBorder="1" applyAlignment="1"/>
    <xf numFmtId="0" fontId="15" fillId="2" borderId="1" xfId="0" applyNumberFormat="1" applyFont="1" applyFill="1" applyBorder="1" applyAlignment="1"/>
    <xf numFmtId="0" fontId="16" fillId="2" borderId="1" xfId="0" applyNumberFormat="1" applyFont="1" applyFill="1" applyBorder="1" applyAlignment="1"/>
    <xf numFmtId="0" fontId="28" fillId="2" borderId="25" xfId="0" applyNumberFormat="1" applyFont="1" applyFill="1" applyBorder="1" applyAlignment="1"/>
    <xf numFmtId="0" fontId="28" fillId="2" borderId="26" xfId="0" applyNumberFormat="1" applyFont="1" applyFill="1" applyBorder="1" applyAlignment="1"/>
    <xf numFmtId="0" fontId="15" fillId="2" borderId="26" xfId="0" applyNumberFormat="1" applyFont="1" applyFill="1" applyBorder="1" applyAlignment="1"/>
    <xf numFmtId="0" fontId="16" fillId="2" borderId="26" xfId="0" applyNumberFormat="1" applyFont="1" applyFill="1" applyBorder="1" applyAlignment="1"/>
    <xf numFmtId="0" fontId="5" fillId="2" borderId="0" xfId="0" applyNumberFormat="1" applyFont="1" applyFill="1" applyBorder="1"/>
    <xf numFmtId="0" fontId="2" fillId="0" borderId="0" xfId="0" applyNumberFormat="1" applyFont="1" applyBorder="1"/>
    <xf numFmtId="0" fontId="28" fillId="2" borderId="11" xfId="0" applyNumberFormat="1" applyFont="1" applyFill="1" applyBorder="1" applyAlignment="1">
      <alignment horizontal="right"/>
    </xf>
    <xf numFmtId="0" fontId="28" fillId="2" borderId="17" xfId="0" applyNumberFormat="1" applyFont="1" applyFill="1" applyBorder="1" applyAlignment="1"/>
    <xf numFmtId="0" fontId="34" fillId="2" borderId="0" xfId="0" applyNumberFormat="1" applyFont="1" applyFill="1" applyBorder="1" applyAlignment="1"/>
    <xf numFmtId="0" fontId="5" fillId="0" borderId="0" xfId="0" applyNumberFormat="1" applyFont="1" applyBorder="1"/>
    <xf numFmtId="0" fontId="16" fillId="2" borderId="0" xfId="0" quotePrefix="1" applyNumberFormat="1" applyFont="1" applyFill="1" applyBorder="1" applyAlignment="1"/>
    <xf numFmtId="0" fontId="28" fillId="2" borderId="0" xfId="0" applyNumberFormat="1" applyFont="1" applyFill="1" applyBorder="1" applyAlignment="1">
      <alignment horizontal="center"/>
    </xf>
    <xf numFmtId="0" fontId="35" fillId="2" borderId="0" xfId="0" applyNumberFormat="1" applyFont="1" applyFill="1" applyBorder="1" applyAlignment="1"/>
    <xf numFmtId="0" fontId="29" fillId="2" borderId="0" xfId="0" applyNumberFormat="1" applyFont="1" applyFill="1" applyBorder="1" applyAlignment="1">
      <alignment horizontal="center"/>
    </xf>
    <xf numFmtId="0" fontId="20" fillId="2" borderId="0" xfId="0" quotePrefix="1" applyNumberFormat="1" applyFont="1" applyFill="1" applyBorder="1" applyAlignment="1"/>
    <xf numFmtId="0" fontId="20" fillId="2" borderId="0" xfId="0" applyNumberFormat="1" applyFont="1" applyFill="1" applyBorder="1" applyAlignment="1"/>
    <xf numFmtId="0" fontId="5" fillId="0" borderId="27" xfId="0" applyNumberFormat="1" applyFont="1" applyBorder="1"/>
    <xf numFmtId="0" fontId="5" fillId="0" borderId="2" xfId="0" applyNumberFormat="1" applyFont="1" applyBorder="1"/>
    <xf numFmtId="0" fontId="5" fillId="0" borderId="0" xfId="0" applyNumberFormat="1" applyFont="1"/>
    <xf numFmtId="0" fontId="0" fillId="5" borderId="0" xfId="0" applyFill="1"/>
    <xf numFmtId="0" fontId="20" fillId="2" borderId="0" xfId="0" applyNumberFormat="1" applyFont="1" applyFill="1" applyBorder="1" applyAlignment="1">
      <alignment horizontal="right"/>
    </xf>
    <xf numFmtId="17" fontId="21" fillId="2" borderId="1" xfId="0" applyNumberFormat="1" applyFont="1" applyFill="1" applyBorder="1" applyAlignment="1">
      <alignment horizontal="center"/>
    </xf>
    <xf numFmtId="0" fontId="29" fillId="2" borderId="13" xfId="0" applyNumberFormat="1" applyFont="1" applyFill="1" applyBorder="1" applyAlignment="1">
      <alignment horizontal="center"/>
    </xf>
    <xf numFmtId="0" fontId="21" fillId="4" borderId="10" xfId="0" applyNumberFormat="1" applyFont="1" applyFill="1" applyBorder="1" applyAlignment="1"/>
    <xf numFmtId="0" fontId="28" fillId="4" borderId="13" xfId="0" applyNumberFormat="1" applyFont="1" applyFill="1" applyBorder="1" applyAlignment="1">
      <alignment horizontal="center"/>
    </xf>
    <xf numFmtId="0" fontId="21" fillId="4" borderId="16" xfId="0" applyNumberFormat="1" applyFont="1" applyFill="1" applyBorder="1" applyAlignment="1"/>
    <xf numFmtId="0" fontId="21" fillId="2" borderId="10" xfId="0" applyNumberFormat="1" applyFont="1" applyFill="1" applyBorder="1" applyAlignment="1"/>
    <xf numFmtId="0" fontId="21" fillId="2" borderId="16" xfId="0" applyNumberFormat="1" applyFont="1" applyFill="1" applyBorder="1" applyAlignment="1"/>
    <xf numFmtId="0" fontId="21" fillId="2" borderId="13" xfId="0" applyNumberFormat="1" applyFont="1" applyFill="1" applyBorder="1" applyAlignment="1"/>
    <xf numFmtId="0" fontId="21" fillId="2" borderId="25" xfId="0" applyNumberFormat="1" applyFont="1" applyFill="1" applyBorder="1" applyAlignment="1"/>
    <xf numFmtId="0" fontId="5" fillId="2" borderId="13" xfId="0" applyNumberFormat="1" applyFont="1" applyFill="1" applyBorder="1"/>
    <xf numFmtId="0" fontId="21" fillId="2" borderId="11" xfId="0" applyNumberFormat="1" applyFont="1" applyFill="1" applyBorder="1" applyAlignment="1"/>
    <xf numFmtId="0" fontId="13" fillId="6" borderId="0" xfId="0" applyNumberFormat="1" applyFont="1" applyFill="1" applyBorder="1" applyAlignment="1"/>
    <xf numFmtId="0" fontId="16" fillId="2" borderId="28" xfId="0" applyNumberFormat="1" applyFont="1" applyFill="1" applyBorder="1" applyAlignment="1"/>
    <xf numFmtId="0" fontId="16" fillId="2" borderId="29" xfId="0" applyNumberFormat="1" applyFont="1" applyFill="1" applyBorder="1" applyAlignment="1"/>
    <xf numFmtId="0" fontId="21" fillId="2" borderId="30" xfId="0" applyNumberFormat="1" applyFont="1" applyFill="1" applyBorder="1" applyAlignment="1"/>
    <xf numFmtId="0" fontId="28" fillId="2" borderId="30" xfId="0" applyNumberFormat="1" applyFont="1" applyFill="1" applyBorder="1" applyAlignment="1"/>
    <xf numFmtId="0" fontId="16" fillId="2" borderId="30" xfId="0" applyNumberFormat="1" applyFont="1" applyFill="1" applyBorder="1" applyAlignment="1"/>
    <xf numFmtId="0" fontId="39" fillId="2" borderId="31" xfId="0" applyNumberFormat="1" applyFont="1" applyFill="1" applyBorder="1" applyAlignment="1">
      <alignment horizontal="center"/>
    </xf>
    <xf numFmtId="0" fontId="39" fillId="2" borderId="1" xfId="0" applyNumberFormat="1" applyFont="1" applyFill="1" applyBorder="1" applyAlignment="1">
      <alignment horizontal="center"/>
    </xf>
    <xf numFmtId="10" fontId="21" fillId="2" borderId="17" xfId="0" applyNumberFormat="1" applyFont="1" applyFill="1" applyBorder="1" applyAlignment="1"/>
    <xf numFmtId="10" fontId="32" fillId="2" borderId="19" xfId="0" applyNumberFormat="1" applyFont="1" applyFill="1" applyBorder="1" applyAlignment="1"/>
    <xf numFmtId="0" fontId="17" fillId="3" borderId="0" xfId="0" applyNumberFormat="1" applyFont="1" applyFill="1" applyBorder="1" applyAlignment="1"/>
    <xf numFmtId="0" fontId="18" fillId="3" borderId="0" xfId="0" applyNumberFormat="1" applyFont="1" applyFill="1" applyBorder="1" applyAlignment="1">
      <alignment horizontal="left"/>
    </xf>
    <xf numFmtId="0" fontId="19" fillId="3" borderId="0" xfId="0" applyNumberFormat="1" applyFont="1" applyFill="1" applyBorder="1" applyAlignment="1"/>
    <xf numFmtId="0" fontId="39" fillId="2" borderId="0" xfId="0" applyNumberFormat="1" applyFont="1" applyFill="1" applyBorder="1" applyAlignment="1">
      <alignment horizontal="center"/>
    </xf>
    <xf numFmtId="0" fontId="18" fillId="3" borderId="0" xfId="0" applyNumberFormat="1" applyFont="1" applyFill="1" applyBorder="1" applyAlignment="1"/>
    <xf numFmtId="0" fontId="22" fillId="2" borderId="0" xfId="0" applyNumberFormat="1" applyFont="1" applyFill="1" applyBorder="1" applyAlignment="1"/>
    <xf numFmtId="0" fontId="26" fillId="3" borderId="0" xfId="0" applyNumberFormat="1" applyFont="1" applyFill="1" applyBorder="1" applyAlignment="1"/>
    <xf numFmtId="0" fontId="27" fillId="3" borderId="0" xfId="0" applyNumberFormat="1" applyFont="1" applyFill="1" applyBorder="1" applyAlignment="1"/>
    <xf numFmtId="0" fontId="25" fillId="2" borderId="0" xfId="0" applyNumberFormat="1" applyFont="1" applyFill="1" applyBorder="1" applyAlignment="1"/>
    <xf numFmtId="0" fontId="16" fillId="6" borderId="0" xfId="0" applyNumberFormat="1" applyFont="1" applyFill="1" applyBorder="1" applyAlignment="1"/>
    <xf numFmtId="0" fontId="16" fillId="6" borderId="32" xfId="0" applyNumberFormat="1" applyFont="1" applyFill="1" applyBorder="1" applyAlignment="1"/>
    <xf numFmtId="0" fontId="5" fillId="0" borderId="10" xfId="0" applyNumberFormat="1" applyFont="1" applyBorder="1"/>
    <xf numFmtId="0" fontId="5" fillId="0" borderId="11" xfId="0" applyNumberFormat="1" applyFont="1" applyBorder="1"/>
    <xf numFmtId="0" fontId="11" fillId="2" borderId="11" xfId="0" applyNumberFormat="1" applyFont="1" applyFill="1" applyBorder="1" applyAlignment="1"/>
    <xf numFmtId="0" fontId="12" fillId="3" borderId="11" xfId="0" applyNumberFormat="1" applyFont="1" applyFill="1" applyBorder="1" applyAlignment="1"/>
    <xf numFmtId="0" fontId="13" fillId="3" borderId="11" xfId="0" applyNumberFormat="1" applyFont="1" applyFill="1" applyBorder="1" applyAlignment="1"/>
    <xf numFmtId="0" fontId="5" fillId="0" borderId="12" xfId="0" applyNumberFormat="1" applyFont="1" applyBorder="1"/>
    <xf numFmtId="0" fontId="5" fillId="0" borderId="13" xfId="0" applyNumberFormat="1" applyFont="1" applyBorder="1"/>
    <xf numFmtId="0" fontId="13" fillId="6" borderId="14" xfId="0" applyNumberFormat="1" applyFont="1" applyFill="1" applyBorder="1" applyAlignment="1"/>
    <xf numFmtId="0" fontId="16" fillId="6" borderId="14" xfId="0" applyNumberFormat="1" applyFont="1" applyFill="1" applyBorder="1" applyAlignment="1"/>
    <xf numFmtId="0" fontId="5" fillId="0" borderId="16" xfId="0" applyNumberFormat="1" applyFont="1" applyBorder="1"/>
    <xf numFmtId="0" fontId="5" fillId="0" borderId="1" xfId="0" applyNumberFormat="1" applyFont="1" applyBorder="1"/>
    <xf numFmtId="0" fontId="36" fillId="2" borderId="1" xfId="0" applyNumberFormat="1" applyFont="1" applyFill="1" applyBorder="1" applyAlignment="1">
      <alignment horizontal="centerContinuous"/>
    </xf>
    <xf numFmtId="0" fontId="37" fillId="2" borderId="1" xfId="0" applyNumberFormat="1" applyFont="1" applyFill="1" applyBorder="1" applyAlignment="1">
      <alignment horizontal="centerContinuous"/>
    </xf>
    <xf numFmtId="0" fontId="13" fillId="2" borderId="1" xfId="0" applyNumberFormat="1" applyFont="1" applyFill="1" applyBorder="1" applyAlignment="1">
      <alignment horizontal="centerContinuous"/>
    </xf>
    <xf numFmtId="0" fontId="16" fillId="2" borderId="17" xfId="0" applyNumberFormat="1" applyFont="1" applyFill="1" applyBorder="1" applyAlignment="1"/>
    <xf numFmtId="10" fontId="32" fillId="2" borderId="16" xfId="0" applyNumberFormat="1" applyFont="1" applyFill="1" applyBorder="1" applyAlignment="1"/>
    <xf numFmtId="172" fontId="28" fillId="2" borderId="8" xfId="0" applyNumberFormat="1" applyFont="1" applyFill="1" applyBorder="1" applyAlignment="1">
      <alignment horizontal="center"/>
    </xf>
    <xf numFmtId="172" fontId="32" fillId="2" borderId="19" xfId="0" applyNumberFormat="1" applyFont="1" applyFill="1" applyBorder="1" applyAlignment="1"/>
    <xf numFmtId="172" fontId="21" fillId="2" borderId="19" xfId="0" applyNumberFormat="1" applyFont="1" applyFill="1" applyBorder="1" applyAlignment="1"/>
    <xf numFmtId="172" fontId="21" fillId="2" borderId="22" xfId="0" applyNumberFormat="1" applyFont="1" applyFill="1" applyBorder="1" applyAlignment="1"/>
    <xf numFmtId="168" fontId="3" fillId="0" borderId="33" xfId="1" applyNumberFormat="1" applyFont="1" applyBorder="1" applyAlignment="1">
      <alignment horizontal="right"/>
    </xf>
    <xf numFmtId="0" fontId="47" fillId="0" borderId="0" xfId="0" applyFont="1"/>
    <xf numFmtId="0" fontId="47" fillId="0" borderId="34" xfId="0" applyFont="1" applyBorder="1"/>
    <xf numFmtId="0" fontId="47" fillId="0" borderId="16" xfId="0" applyFont="1" applyBorder="1"/>
    <xf numFmtId="0" fontId="49" fillId="0" borderId="13" xfId="0" applyFont="1" applyBorder="1"/>
    <xf numFmtId="0" fontId="47" fillId="0" borderId="35" xfId="0" applyFont="1" applyBorder="1"/>
    <xf numFmtId="0" fontId="47" fillId="0" borderId="13" xfId="0" applyFont="1" applyBorder="1"/>
    <xf numFmtId="165" fontId="49" fillId="0" borderId="36" xfId="0" applyNumberFormat="1" applyFont="1" applyBorder="1"/>
    <xf numFmtId="0" fontId="45" fillId="0" borderId="6" xfId="0" applyFont="1" applyBorder="1"/>
    <xf numFmtId="0" fontId="5" fillId="0" borderId="36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center" wrapText="1"/>
    </xf>
    <xf numFmtId="0" fontId="5" fillId="0" borderId="34" xfId="0" applyFont="1" applyBorder="1" applyAlignment="1">
      <alignment horizontal="right" vertical="top" wrapText="1"/>
    </xf>
    <xf numFmtId="0" fontId="2" fillId="0" borderId="16" xfId="0" applyFont="1" applyBorder="1" applyAlignment="1">
      <alignment horizontal="right" vertical="top" wrapText="1"/>
    </xf>
    <xf numFmtId="0" fontId="2" fillId="0" borderId="10" xfId="0" applyFont="1" applyBorder="1" applyAlignment="1">
      <alignment horizontal="right" vertical="top" wrapText="1"/>
    </xf>
    <xf numFmtId="0" fontId="2" fillId="0" borderId="37" xfId="0" applyFont="1" applyBorder="1" applyAlignment="1">
      <alignment vertical="top" wrapText="1"/>
    </xf>
    <xf numFmtId="0" fontId="5" fillId="0" borderId="38" xfId="0" applyFont="1" applyBorder="1" applyAlignment="1">
      <alignment vertical="top" wrapText="1"/>
    </xf>
    <xf numFmtId="0" fontId="5" fillId="0" borderId="39" xfId="0" applyFont="1" applyBorder="1" applyAlignment="1">
      <alignment vertical="top" wrapText="1"/>
    </xf>
    <xf numFmtId="0" fontId="2" fillId="0" borderId="39" xfId="0" applyFont="1" applyBorder="1" applyAlignment="1">
      <alignment vertical="top" wrapText="1"/>
    </xf>
    <xf numFmtId="0" fontId="2" fillId="0" borderId="38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5" fillId="0" borderId="34" xfId="0" applyFont="1" applyBorder="1" applyAlignment="1">
      <alignment vertical="top" wrapText="1"/>
    </xf>
    <xf numFmtId="0" fontId="5" fillId="0" borderId="40" xfId="0" applyFont="1" applyBorder="1" applyAlignment="1">
      <alignment vertical="top" wrapText="1"/>
    </xf>
    <xf numFmtId="165" fontId="48" fillId="0" borderId="41" xfId="0" applyNumberFormat="1" applyFont="1" applyBorder="1" applyAlignment="1">
      <alignment vertical="top" wrapText="1"/>
    </xf>
    <xf numFmtId="0" fontId="50" fillId="0" borderId="0" xfId="0" applyFont="1" applyBorder="1"/>
    <xf numFmtId="0" fontId="0" fillId="0" borderId="10" xfId="0" applyBorder="1"/>
    <xf numFmtId="0" fontId="0" fillId="0" borderId="13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2" fillId="0" borderId="42" xfId="0" applyFont="1" applyBorder="1"/>
    <xf numFmtId="0" fontId="2" fillId="0" borderId="39" xfId="0" applyFont="1" applyBorder="1" applyAlignment="1">
      <alignment horizontal="center" vertical="top" wrapText="1"/>
    </xf>
    <xf numFmtId="0" fontId="2" fillId="0" borderId="38" xfId="0" applyFont="1" applyBorder="1" applyAlignment="1">
      <alignment horizontal="center" vertical="top" wrapText="1"/>
    </xf>
    <xf numFmtId="0" fontId="50" fillId="0" borderId="1" xfId="0" applyFont="1" applyBorder="1"/>
    <xf numFmtId="0" fontId="2" fillId="0" borderId="38" xfId="0" applyFont="1" applyBorder="1" applyAlignment="1">
      <alignment horizontal="left" vertical="top" wrapText="1"/>
    </xf>
    <xf numFmtId="165" fontId="48" fillId="0" borderId="36" xfId="0" applyNumberFormat="1" applyFont="1" applyBorder="1" applyAlignment="1">
      <alignment wrapText="1"/>
    </xf>
    <xf numFmtId="0" fontId="0" fillId="0" borderId="0" xfId="0" applyBorder="1"/>
    <xf numFmtId="0" fontId="48" fillId="0" borderId="11" xfId="0" applyFont="1" applyBorder="1" applyAlignment="1">
      <alignment horizontal="center"/>
    </xf>
    <xf numFmtId="0" fontId="3" fillId="0" borderId="0" xfId="0" applyFont="1" applyAlignment="1">
      <alignment horizontal="left" indent="2"/>
    </xf>
    <xf numFmtId="168" fontId="3" fillId="0" borderId="43" xfId="1" applyNumberFormat="1" applyFont="1" applyBorder="1"/>
    <xf numFmtId="1" fontId="57" fillId="0" borderId="1" xfId="0" applyNumberFormat="1" applyFont="1" applyBorder="1"/>
    <xf numFmtId="0" fontId="0" fillId="0" borderId="11" xfId="0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57" fillId="0" borderId="0" xfId="0" applyFont="1" applyBorder="1" applyAlignment="1">
      <alignment horizontal="centerContinuous"/>
    </xf>
    <xf numFmtId="0" fontId="57" fillId="0" borderId="13" xfId="0" applyFont="1" applyBorder="1" applyAlignment="1"/>
    <xf numFmtId="0" fontId="2" fillId="0" borderId="0" xfId="0" applyFont="1" applyBorder="1"/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" fontId="0" fillId="0" borderId="14" xfId="0" applyNumberFormat="1" applyBorder="1"/>
    <xf numFmtId="0" fontId="6" fillId="0" borderId="16" xfId="0" applyFont="1" applyBorder="1"/>
    <xf numFmtId="3" fontId="2" fillId="0" borderId="13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3" fontId="57" fillId="0" borderId="13" xfId="0" applyNumberFormat="1" applyFont="1" applyBorder="1"/>
    <xf numFmtId="3" fontId="57" fillId="0" borderId="0" xfId="0" applyNumberFormat="1" applyFont="1" applyBorder="1"/>
    <xf numFmtId="3" fontId="6" fillId="0" borderId="13" xfId="0" applyNumberFormat="1" applyFont="1" applyBorder="1"/>
    <xf numFmtId="3" fontId="6" fillId="0" borderId="16" xfId="0" applyNumberFormat="1" applyFont="1" applyBorder="1"/>
    <xf numFmtId="3" fontId="6" fillId="0" borderId="0" xfId="0" applyNumberFormat="1" applyFont="1" applyBorder="1"/>
    <xf numFmtId="0" fontId="0" fillId="0" borderId="12" xfId="0" applyBorder="1"/>
    <xf numFmtId="0" fontId="0" fillId="0" borderId="14" xfId="0" applyBorder="1"/>
    <xf numFmtId="169" fontId="3" fillId="0" borderId="14" xfId="0" applyNumberFormat="1" applyFont="1" applyBorder="1"/>
    <xf numFmtId="0" fontId="3" fillId="0" borderId="14" xfId="0" applyFont="1" applyBorder="1" applyAlignment="1">
      <alignment horizontal="right"/>
    </xf>
    <xf numFmtId="1" fontId="3" fillId="0" borderId="14" xfId="0" applyNumberFormat="1" applyFont="1" applyBorder="1"/>
    <xf numFmtId="0" fontId="0" fillId="0" borderId="17" xfId="0" applyBorder="1"/>
    <xf numFmtId="3" fontId="58" fillId="0" borderId="10" xfId="0" applyNumberFormat="1" applyFont="1" applyBorder="1" applyAlignment="1">
      <alignment horizontal="centerContinuous"/>
    </xf>
    <xf numFmtId="3" fontId="2" fillId="0" borderId="13" xfId="0" applyNumberFormat="1" applyFont="1" applyBorder="1" applyAlignment="1">
      <alignment horizontal="centerContinuous"/>
    </xf>
    <xf numFmtId="3" fontId="57" fillId="0" borderId="13" xfId="0" applyNumberFormat="1" applyFont="1" applyBorder="1" applyAlignment="1"/>
    <xf numFmtId="0" fontId="45" fillId="0" borderId="0" xfId="0" applyFont="1"/>
    <xf numFmtId="3" fontId="2" fillId="0" borderId="34" xfId="0" applyNumberFormat="1" applyFont="1" applyBorder="1" applyAlignment="1">
      <alignment vertical="top" wrapText="1"/>
    </xf>
    <xf numFmtId="0" fontId="48" fillId="0" borderId="12" xfId="0" applyFont="1" applyBorder="1" applyAlignment="1">
      <alignment horizontal="left"/>
    </xf>
    <xf numFmtId="0" fontId="50" fillId="0" borderId="14" xfId="0" applyFont="1" applyBorder="1"/>
    <xf numFmtId="0" fontId="50" fillId="0" borderId="17" xfId="0" applyFont="1" applyBorder="1"/>
    <xf numFmtId="0" fontId="2" fillId="0" borderId="44" xfId="0" applyFont="1" applyBorder="1"/>
    <xf numFmtId="0" fontId="48" fillId="0" borderId="0" xfId="0" applyFont="1" applyAlignment="1">
      <alignment horizontal="center"/>
    </xf>
    <xf numFmtId="0" fontId="45" fillId="0" borderId="11" xfId="0" applyFont="1" applyBorder="1" applyAlignment="1">
      <alignment horizontal="centerContinuous"/>
    </xf>
    <xf numFmtId="0" fontId="0" fillId="0" borderId="12" xfId="0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46" fillId="0" borderId="0" xfId="0" applyFont="1" applyBorder="1" applyAlignment="1">
      <alignment horizontal="centerContinuous"/>
    </xf>
    <xf numFmtId="0" fontId="0" fillId="0" borderId="14" xfId="0" applyBorder="1" applyAlignment="1">
      <alignment horizontal="centerContinuous"/>
    </xf>
    <xf numFmtId="173" fontId="2" fillId="0" borderId="13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10" fillId="0" borderId="13" xfId="0" applyFont="1" applyBorder="1"/>
    <xf numFmtId="0" fontId="10" fillId="0" borderId="0" xfId="0" applyFont="1" applyBorder="1"/>
    <xf numFmtId="171" fontId="2" fillId="0" borderId="0" xfId="0" applyNumberFormat="1" applyFont="1" applyBorder="1"/>
    <xf numFmtId="0" fontId="10" fillId="0" borderId="14" xfId="0" applyFont="1" applyBorder="1"/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right"/>
    </xf>
    <xf numFmtId="0" fontId="5" fillId="0" borderId="13" xfId="0" applyFont="1" applyBorder="1"/>
    <xf numFmtId="0" fontId="5" fillId="0" borderId="0" xfId="0" applyFont="1" applyBorder="1"/>
    <xf numFmtId="0" fontId="5" fillId="0" borderId="14" xfId="0" applyFont="1" applyBorder="1"/>
    <xf numFmtId="0" fontId="6" fillId="0" borderId="13" xfId="0" applyFont="1" applyBorder="1"/>
    <xf numFmtId="0" fontId="2" fillId="0" borderId="13" xfId="0" applyFont="1" applyBorder="1"/>
    <xf numFmtId="1" fontId="5" fillId="0" borderId="13" xfId="0" applyNumberFormat="1" applyFont="1" applyBorder="1"/>
    <xf numFmtId="1" fontId="5" fillId="0" borderId="0" xfId="0" applyNumberFormat="1" applyFont="1" applyBorder="1"/>
    <xf numFmtId="168" fontId="5" fillId="0" borderId="0" xfId="1" applyNumberFormat="1" applyFont="1" applyBorder="1"/>
    <xf numFmtId="168" fontId="5" fillId="0" borderId="14" xfId="1" applyNumberFormat="1" applyFont="1" applyBorder="1"/>
    <xf numFmtId="168" fontId="5" fillId="0" borderId="45" xfId="1" applyNumberFormat="1" applyFont="1" applyBorder="1"/>
    <xf numFmtId="1" fontId="2" fillId="0" borderId="0" xfId="0" applyNumberFormat="1" applyFont="1" applyBorder="1" applyAlignment="1">
      <alignment horizontal="center"/>
    </xf>
    <xf numFmtId="168" fontId="2" fillId="0" borderId="0" xfId="1" applyNumberFormat="1" applyFont="1" applyBorder="1"/>
    <xf numFmtId="168" fontId="2" fillId="0" borderId="14" xfId="1" applyNumberFormat="1" applyFont="1" applyBorder="1"/>
    <xf numFmtId="1" fontId="2" fillId="0" borderId="13" xfId="0" applyNumberFormat="1" applyFont="1" applyBorder="1"/>
    <xf numFmtId="1" fontId="2" fillId="0" borderId="0" xfId="0" applyNumberFormat="1" applyFont="1" applyBorder="1"/>
    <xf numFmtId="172" fontId="2" fillId="0" borderId="0" xfId="1" applyNumberFormat="1" applyFont="1" applyBorder="1"/>
    <xf numFmtId="172" fontId="2" fillId="0" borderId="14" xfId="1" applyNumberFormat="1" applyFont="1" applyBorder="1"/>
    <xf numFmtId="0" fontId="0" fillId="0" borderId="1" xfId="0" applyBorder="1"/>
    <xf numFmtId="0" fontId="62" fillId="0" borderId="11" xfId="0" applyFont="1" applyBorder="1" applyAlignment="1">
      <alignment horizontal="centerContinuous"/>
    </xf>
    <xf numFmtId="0" fontId="58" fillId="0" borderId="10" xfId="0" applyFont="1" applyBorder="1" applyAlignment="1">
      <alignment horizontal="centerContinuous"/>
    </xf>
    <xf numFmtId="168" fontId="3" fillId="0" borderId="0" xfId="1" applyNumberFormat="1" applyFont="1" applyBorder="1"/>
    <xf numFmtId="0" fontId="3" fillId="0" borderId="0" xfId="0" applyFont="1" applyBorder="1"/>
    <xf numFmtId="16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168" fontId="9" fillId="0" borderId="0" xfId="1" applyNumberFormat="1" applyFont="1" applyBorder="1" applyAlignment="1">
      <alignment horizontal="right"/>
    </xf>
    <xf numFmtId="168" fontId="9" fillId="0" borderId="14" xfId="1" applyNumberFormat="1" applyFont="1" applyBorder="1" applyAlignment="1">
      <alignment horizontal="right"/>
    </xf>
    <xf numFmtId="168" fontId="3" fillId="0" borderId="46" xfId="1" applyNumberFormat="1" applyFont="1" applyBorder="1" applyAlignment="1">
      <alignment horizontal="right"/>
    </xf>
    <xf numFmtId="168" fontId="0" fillId="0" borderId="0" xfId="1" applyNumberFormat="1" applyFont="1" applyBorder="1"/>
    <xf numFmtId="168" fontId="3" fillId="0" borderId="14" xfId="1" applyNumberFormat="1" applyFont="1" applyBorder="1"/>
    <xf numFmtId="168" fontId="3" fillId="0" borderId="47" xfId="1" applyNumberFormat="1" applyFont="1" applyBorder="1"/>
    <xf numFmtId="168" fontId="3" fillId="0" borderId="1" xfId="1" applyNumberFormat="1" applyFont="1" applyBorder="1"/>
    <xf numFmtId="168" fontId="3" fillId="0" borderId="17" xfId="1" applyNumberFormat="1" applyFont="1" applyBorder="1"/>
    <xf numFmtId="168" fontId="0" fillId="0" borderId="11" xfId="1" applyNumberFormat="1" applyFont="1" applyBorder="1" applyAlignment="1">
      <alignment horizontal="centerContinuous"/>
    </xf>
    <xf numFmtId="168" fontId="0" fillId="0" borderId="0" xfId="1" applyNumberFormat="1" applyFont="1" applyBorder="1" applyAlignment="1">
      <alignment horizontal="centerContinuous"/>
    </xf>
    <xf numFmtId="168" fontId="3" fillId="0" borderId="14" xfId="1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56" fillId="0" borderId="0" xfId="1" applyNumberFormat="1" applyFont="1" applyBorder="1"/>
    <xf numFmtId="168" fontId="0" fillId="0" borderId="1" xfId="1" applyNumberFormat="1" applyFont="1" applyBorder="1"/>
    <xf numFmtId="168" fontId="0" fillId="0" borderId="17" xfId="1" applyNumberFormat="1" applyFont="1" applyBorder="1"/>
    <xf numFmtId="168" fontId="9" fillId="0" borderId="48" xfId="1" applyNumberFormat="1" applyFont="1" applyBorder="1" applyAlignment="1">
      <alignment horizontal="right"/>
    </xf>
    <xf numFmtId="168" fontId="9" fillId="0" borderId="49" xfId="1" applyNumberFormat="1" applyFont="1" applyBorder="1" applyAlignment="1">
      <alignment horizontal="right"/>
    </xf>
    <xf numFmtId="168" fontId="3" fillId="0" borderId="45" xfId="1" applyNumberFormat="1" applyFont="1" applyBorder="1"/>
    <xf numFmtId="168" fontId="3" fillId="0" borderId="12" xfId="1" applyNumberFormat="1" applyFont="1" applyBorder="1" applyAlignment="1">
      <alignment horizontal="centerContinuous"/>
    </xf>
    <xf numFmtId="168" fontId="3" fillId="0" borderId="14" xfId="1" applyNumberFormat="1" applyFont="1" applyBorder="1" applyAlignment="1">
      <alignment horizontal="centerContinuous"/>
    </xf>
    <xf numFmtId="169" fontId="3" fillId="0" borderId="0" xfId="1" applyNumberFormat="1" applyFont="1" applyBorder="1" applyAlignment="1">
      <alignment horizontal="center"/>
    </xf>
    <xf numFmtId="168" fontId="3" fillId="0" borderId="14" xfId="1" applyNumberFormat="1" applyFont="1" applyBorder="1" applyAlignment="1">
      <alignment horizontal="center"/>
    </xf>
    <xf numFmtId="169" fontId="2" fillId="0" borderId="0" xfId="0" applyNumberFormat="1" applyFont="1" applyBorder="1" applyAlignment="1">
      <alignment horizontal="center"/>
    </xf>
    <xf numFmtId="9" fontId="55" fillId="5" borderId="0" xfId="0" applyNumberFormat="1" applyFont="1" applyFill="1"/>
    <xf numFmtId="9" fontId="59" fillId="5" borderId="0" xfId="0" applyNumberFormat="1" applyFont="1" applyFill="1"/>
    <xf numFmtId="0" fontId="2" fillId="5" borderId="0" xfId="0" applyFont="1" applyFill="1" applyBorder="1"/>
    <xf numFmtId="1" fontId="2" fillId="5" borderId="0" xfId="0" applyNumberFormat="1" applyFont="1" applyFill="1" applyBorder="1"/>
    <xf numFmtId="3" fontId="5" fillId="5" borderId="38" xfId="0" applyNumberFormat="1" applyFont="1" applyFill="1" applyBorder="1" applyAlignment="1">
      <alignment vertical="top" wrapText="1"/>
    </xf>
    <xf numFmtId="3" fontId="5" fillId="5" borderId="50" xfId="0" applyNumberFormat="1" applyFont="1" applyFill="1" applyBorder="1" applyAlignment="1">
      <alignment vertical="top" wrapText="1"/>
    </xf>
    <xf numFmtId="0" fontId="5" fillId="5" borderId="39" xfId="0" applyFont="1" applyFill="1" applyBorder="1" applyAlignment="1">
      <alignment vertical="top" wrapText="1"/>
    </xf>
    <xf numFmtId="3" fontId="49" fillId="5" borderId="38" xfId="0" applyNumberFormat="1" applyFont="1" applyFill="1" applyBorder="1" applyAlignment="1">
      <alignment wrapText="1"/>
    </xf>
    <xf numFmtId="3" fontId="49" fillId="5" borderId="50" xfId="0" applyNumberFormat="1" applyFont="1" applyFill="1" applyBorder="1"/>
    <xf numFmtId="166" fontId="0" fillId="5" borderId="0" xfId="1" applyNumberFormat="1" applyFont="1" applyFill="1" applyBorder="1"/>
    <xf numFmtId="166" fontId="0" fillId="0" borderId="0" xfId="1" applyNumberFormat="1" applyFont="1" applyFill="1" applyBorder="1"/>
    <xf numFmtId="166" fontId="0" fillId="0" borderId="8" xfId="1" applyNumberFormat="1" applyFont="1" applyFill="1" applyBorder="1"/>
    <xf numFmtId="166" fontId="0" fillId="0" borderId="0" xfId="1" applyNumberFormat="1" applyFont="1" applyBorder="1"/>
    <xf numFmtId="166" fontId="0" fillId="0" borderId="0" xfId="0" applyNumberFormat="1" applyBorder="1"/>
    <xf numFmtId="166" fontId="5" fillId="5" borderId="0" xfId="1" applyNumberFormat="1" applyFont="1" applyFill="1" applyBorder="1"/>
    <xf numFmtId="10" fontId="8" fillId="5" borderId="0" xfId="2" applyNumberFormat="1" applyFont="1" applyFill="1" applyAlignment="1" applyProtection="1"/>
    <xf numFmtId="166" fontId="5" fillId="5" borderId="0" xfId="1" applyNumberFormat="1" applyFont="1" applyFill="1" applyBorder="1" applyProtection="1"/>
    <xf numFmtId="166" fontId="0" fillId="5" borderId="0" xfId="1" applyNumberFormat="1" applyFont="1" applyFill="1" applyBorder="1" applyProtection="1"/>
    <xf numFmtId="168" fontId="3" fillId="7" borderId="0" xfId="1" applyNumberFormat="1" applyFont="1" applyFill="1" applyBorder="1"/>
    <xf numFmtId="168" fontId="3" fillId="7" borderId="14" xfId="1" applyNumberFormat="1" applyFont="1" applyFill="1" applyBorder="1"/>
    <xf numFmtId="169" fontId="1" fillId="5" borderId="0" xfId="0" quotePrefix="1" applyNumberFormat="1" applyFont="1" applyFill="1" applyAlignment="1">
      <alignment horizontal="left"/>
    </xf>
    <xf numFmtId="174" fontId="1" fillId="5" borderId="0" xfId="0" applyNumberFormat="1" applyFont="1" applyFill="1" applyAlignment="1">
      <alignment horizontal="left"/>
    </xf>
    <xf numFmtId="164" fontId="45" fillId="5" borderId="50" xfId="0" applyNumberFormat="1" applyFont="1" applyFill="1" applyBorder="1" applyAlignment="1">
      <alignment vertical="top" wrapText="1"/>
    </xf>
    <xf numFmtId="175" fontId="48" fillId="0" borderId="51" xfId="0" applyNumberFormat="1" applyFont="1" applyBorder="1"/>
    <xf numFmtId="170" fontId="68" fillId="0" borderId="0" xfId="0" applyNumberFormat="1" applyFont="1" applyFill="1" applyProtection="1">
      <protection hidden="1"/>
    </xf>
    <xf numFmtId="170" fontId="68" fillId="0" borderId="0" xfId="0" applyNumberFormat="1" applyFont="1" applyProtection="1">
      <protection hidden="1"/>
    </xf>
    <xf numFmtId="166" fontId="0" fillId="5" borderId="8" xfId="1" applyNumberFormat="1" applyFont="1" applyFill="1" applyBorder="1"/>
    <xf numFmtId="176" fontId="57" fillId="0" borderId="0" xfId="0" applyNumberFormat="1" applyFont="1" applyBorder="1"/>
    <xf numFmtId="176" fontId="57" fillId="0" borderId="8" xfId="0" applyNumberFormat="1" applyFont="1" applyBorder="1"/>
    <xf numFmtId="176" fontId="57" fillId="0" borderId="1" xfId="0" applyNumberFormat="1" applyFont="1" applyBorder="1"/>
    <xf numFmtId="176" fontId="2" fillId="0" borderId="0" xfId="0" applyNumberFormat="1" applyFont="1" applyBorder="1"/>
    <xf numFmtId="176" fontId="57" fillId="0" borderId="0" xfId="1" applyNumberFormat="1" applyFont="1" applyBorder="1"/>
    <xf numFmtId="176" fontId="57" fillId="0" borderId="0" xfId="1" applyNumberFormat="1" applyFont="1"/>
    <xf numFmtId="176" fontId="2" fillId="0" borderId="1" xfId="0" applyNumberFormat="1" applyFont="1" applyBorder="1"/>
    <xf numFmtId="176" fontId="2" fillId="0" borderId="52" xfId="0" applyNumberFormat="1" applyFont="1" applyBorder="1" applyProtection="1"/>
    <xf numFmtId="176" fontId="2" fillId="0" borderId="52" xfId="0" applyNumberFormat="1" applyFont="1" applyBorder="1"/>
    <xf numFmtId="176" fontId="2" fillId="0" borderId="0" xfId="0" applyNumberFormat="1" applyFont="1" applyBorder="1" applyProtection="1"/>
    <xf numFmtId="176" fontId="57" fillId="0" borderId="11" xfId="0" applyNumberFormat="1" applyFont="1" applyBorder="1" applyAlignment="1">
      <alignment horizontal="centerContinuous"/>
    </xf>
    <xf numFmtId="176" fontId="57" fillId="0" borderId="0" xfId="0" applyNumberFormat="1" applyFont="1" applyBorder="1" applyAlignment="1">
      <alignment horizontal="centerContinuous"/>
    </xf>
    <xf numFmtId="176" fontId="2" fillId="0" borderId="0" xfId="0" applyNumberFormat="1" applyFont="1" applyBorder="1" applyAlignment="1">
      <alignment horizontal="center"/>
    </xf>
    <xf numFmtId="176" fontId="2" fillId="0" borderId="0" xfId="0" applyNumberFormat="1" applyFont="1" applyBorder="1" applyAlignment="1">
      <alignment horizontal="right"/>
    </xf>
    <xf numFmtId="0" fontId="4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9" fillId="0" borderId="0" xfId="0" applyFont="1" applyAlignment="1">
      <alignment vertical="center"/>
    </xf>
    <xf numFmtId="0" fontId="70" fillId="0" borderId="0" xfId="0" applyFont="1" applyAlignment="1">
      <alignment horizontal="left" vertical="center" indent="6"/>
    </xf>
    <xf numFmtId="0" fontId="66" fillId="0" borderId="0" xfId="0" applyFont="1" applyAlignment="1">
      <alignment horizontal="left" vertical="center" indent="6"/>
    </xf>
    <xf numFmtId="0" fontId="71" fillId="0" borderId="0" xfId="0" applyFont="1" applyAlignment="1">
      <alignment horizontal="left" vertical="center" indent="6"/>
    </xf>
    <xf numFmtId="0" fontId="72" fillId="0" borderId="0" xfId="0" applyFont="1" applyAlignment="1">
      <alignment horizontal="left" vertical="center" indent="9"/>
    </xf>
    <xf numFmtId="1" fontId="2" fillId="5" borderId="0" xfId="0" applyNumberFormat="1" applyFont="1" applyFill="1" applyBorder="1" applyProtection="1"/>
    <xf numFmtId="0" fontId="5" fillId="0" borderId="64" xfId="0" applyFont="1" applyBorder="1" applyAlignment="1">
      <alignment vertical="center" wrapText="1"/>
    </xf>
    <xf numFmtId="0" fontId="5" fillId="0" borderId="64" xfId="0" applyFont="1" applyBorder="1" applyAlignment="1">
      <alignment horizontal="right" vertical="center" wrapText="1"/>
    </xf>
    <xf numFmtId="0" fontId="5" fillId="0" borderId="64" xfId="0" applyFont="1" applyBorder="1" applyAlignment="1">
      <alignment horizontal="center" vertical="center" wrapText="1"/>
    </xf>
    <xf numFmtId="0" fontId="5" fillId="0" borderId="65" xfId="0" applyFont="1" applyBorder="1" applyAlignment="1">
      <alignment vertical="center" wrapText="1"/>
    </xf>
    <xf numFmtId="0" fontId="5" fillId="0" borderId="65" xfId="0" applyFont="1" applyBorder="1" applyAlignment="1">
      <alignment horizontal="right" vertical="center" wrapText="1"/>
    </xf>
    <xf numFmtId="0" fontId="5" fillId="0" borderId="66" xfId="0" applyFont="1" applyBorder="1" applyAlignment="1">
      <alignment vertical="center" wrapText="1"/>
    </xf>
    <xf numFmtId="0" fontId="5" fillId="0" borderId="66" xfId="0" applyFont="1" applyBorder="1" applyAlignment="1">
      <alignment horizontal="right" vertical="center" wrapText="1"/>
    </xf>
    <xf numFmtId="0" fontId="76" fillId="9" borderId="12" xfId="0" applyFont="1" applyFill="1" applyBorder="1" applyAlignment="1">
      <alignment horizontal="center" vertical="center" wrapText="1"/>
    </xf>
    <xf numFmtId="0" fontId="76" fillId="9" borderId="53" xfId="0" applyFont="1" applyFill="1" applyBorder="1" applyAlignment="1">
      <alignment horizontal="center" vertical="center" wrapText="1"/>
    </xf>
    <xf numFmtId="168" fontId="1" fillId="0" borderId="0" xfId="1" applyNumberFormat="1" applyFont="1"/>
    <xf numFmtId="177" fontId="3" fillId="0" borderId="0" xfId="1" applyNumberFormat="1" applyFont="1"/>
    <xf numFmtId="0" fontId="7" fillId="0" borderId="10" xfId="0" applyFont="1" applyFill="1" applyBorder="1" applyAlignment="1">
      <alignment horizontal="centerContinuous"/>
    </xf>
    <xf numFmtId="0" fontId="2" fillId="0" borderId="13" xfId="0" applyFont="1" applyFill="1" applyBorder="1" applyAlignment="1">
      <alignment horizontal="centerContinuous"/>
    </xf>
    <xf numFmtId="0" fontId="0" fillId="0" borderId="13" xfId="0" applyFill="1" applyBorder="1"/>
    <xf numFmtId="0" fontId="3" fillId="0" borderId="13" xfId="0" applyFont="1" applyFill="1" applyBorder="1" applyAlignment="1">
      <alignment horizontal="center"/>
    </xf>
    <xf numFmtId="168" fontId="43" fillId="0" borderId="13" xfId="1" applyNumberFormat="1" applyFont="1" applyFill="1" applyBorder="1" applyAlignment="1">
      <alignment horizontal="center"/>
    </xf>
    <xf numFmtId="168" fontId="44" fillId="0" borderId="13" xfId="1" applyNumberFormat="1" applyFont="1" applyFill="1" applyBorder="1"/>
    <xf numFmtId="168" fontId="0" fillId="0" borderId="13" xfId="1" applyNumberFormat="1" applyFont="1" applyFill="1" applyBorder="1"/>
    <xf numFmtId="168" fontId="4" fillId="0" borderId="13" xfId="1" applyNumberFormat="1" applyFont="1" applyFill="1" applyBorder="1"/>
    <xf numFmtId="168" fontId="4" fillId="0" borderId="16" xfId="1" applyNumberFormat="1" applyFont="1" applyFill="1" applyBorder="1"/>
    <xf numFmtId="168" fontId="4" fillId="0" borderId="0" xfId="1" applyNumberFormat="1" applyFont="1" applyFill="1" applyBorder="1"/>
    <xf numFmtId="0" fontId="0" fillId="0" borderId="0" xfId="0" applyFill="1"/>
    <xf numFmtId="168" fontId="7" fillId="0" borderId="10" xfId="1" applyNumberFormat="1" applyFont="1" applyFill="1" applyBorder="1" applyAlignment="1">
      <alignment horizontal="centerContinuous"/>
    </xf>
    <xf numFmtId="168" fontId="2" fillId="0" borderId="13" xfId="1" applyNumberFormat="1" applyFont="1" applyFill="1" applyBorder="1" applyAlignment="1">
      <alignment horizontal="centerContinuous"/>
    </xf>
    <xf numFmtId="168" fontId="3" fillId="0" borderId="13" xfId="1" applyNumberFormat="1" applyFont="1" applyFill="1" applyBorder="1" applyAlignment="1">
      <alignment horizontal="center"/>
    </xf>
    <xf numFmtId="168" fontId="0" fillId="0" borderId="16" xfId="1" applyNumberFormat="1" applyFont="1" applyFill="1" applyBorder="1"/>
    <xf numFmtId="0" fontId="78" fillId="0" borderId="0" xfId="0" applyFont="1"/>
    <xf numFmtId="172" fontId="80" fillId="0" borderId="0" xfId="0" applyNumberFormat="1" applyFont="1"/>
    <xf numFmtId="172" fontId="3" fillId="0" borderId="0" xfId="0" applyNumberFormat="1" applyFont="1"/>
    <xf numFmtId="9" fontId="3" fillId="0" borderId="0" xfId="0" applyNumberFormat="1" applyFont="1"/>
    <xf numFmtId="0" fontId="47" fillId="0" borderId="0" xfId="0" applyFont="1" applyAlignment="1"/>
    <xf numFmtId="0" fontId="0" fillId="0" borderId="0" xfId="0" applyAlignment="1"/>
    <xf numFmtId="0" fontId="81" fillId="0" borderId="0" xfId="0" applyFont="1"/>
    <xf numFmtId="0" fontId="82" fillId="0" borderId="0" xfId="0" applyFont="1"/>
    <xf numFmtId="0" fontId="77" fillId="0" borderId="0" xfId="0" applyFont="1" applyAlignment="1">
      <alignment horizontal="center"/>
    </xf>
    <xf numFmtId="0" fontId="1" fillId="0" borderId="0" xfId="0" applyFont="1" applyAlignment="1"/>
    <xf numFmtId="0" fontId="79" fillId="0" borderId="0" xfId="0" applyFont="1" applyAlignment="1"/>
    <xf numFmtId="0" fontId="47" fillId="0" borderId="0" xfId="0" applyFont="1" applyAlignment="1"/>
    <xf numFmtId="0" fontId="0" fillId="0" borderId="0" xfId="0" applyAlignment="1"/>
    <xf numFmtId="0" fontId="5" fillId="0" borderId="65" xfId="0" applyFont="1" applyBorder="1" applyAlignment="1">
      <alignment horizontal="right" vertical="center" wrapText="1"/>
    </xf>
    <xf numFmtId="0" fontId="76" fillId="9" borderId="21" xfId="0" applyFont="1" applyFill="1" applyBorder="1" applyAlignment="1">
      <alignment horizontal="center" vertical="center" wrapText="1"/>
    </xf>
    <xf numFmtId="0" fontId="76" fillId="9" borderId="54" xfId="0" applyFont="1" applyFill="1" applyBorder="1" applyAlignment="1">
      <alignment horizontal="center" vertical="center" wrapText="1"/>
    </xf>
    <xf numFmtId="0" fontId="33" fillId="2" borderId="28" xfId="0" applyNumberFormat="1" applyFont="1" applyFill="1" applyBorder="1" applyAlignment="1"/>
    <xf numFmtId="0" fontId="0" fillId="0" borderId="30" xfId="0" applyBorder="1" applyAlignment="1"/>
    <xf numFmtId="0" fontId="0" fillId="0" borderId="62" xfId="0" applyBorder="1" applyAlignment="1"/>
    <xf numFmtId="0" fontId="41" fillId="8" borderId="63" xfId="0" applyNumberFormat="1" applyFont="1" applyFill="1" applyBorder="1" applyAlignment="1"/>
    <xf numFmtId="0" fontId="42" fillId="8" borderId="30" xfId="0" applyFont="1" applyFill="1" applyBorder="1" applyAlignment="1"/>
    <xf numFmtId="0" fontId="42" fillId="8" borderId="29" xfId="0" applyFont="1" applyFill="1" applyBorder="1" applyAlignment="1"/>
    <xf numFmtId="0" fontId="16" fillId="8" borderId="63" xfId="0" applyNumberFormat="1" applyFont="1" applyFill="1" applyBorder="1" applyAlignment="1"/>
    <xf numFmtId="0" fontId="0" fillId="8" borderId="30" xfId="0" applyFill="1" applyBorder="1" applyAlignment="1"/>
    <xf numFmtId="0" fontId="0" fillId="8" borderId="29" xfId="0" applyFill="1" applyBorder="1" applyAlignment="1"/>
    <xf numFmtId="0" fontId="31" fillId="0" borderId="55" xfId="0" applyNumberFormat="1" applyFont="1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5" borderId="0" xfId="0" applyFont="1" applyFill="1"/>
  </cellXfs>
  <cellStyles count="5">
    <cellStyle name="Comma" xfId="1" builtinId="3"/>
    <cellStyle name="Followed Hyperlink" xfId="4" builtinId="9" hidden="1"/>
    <cellStyle name="Hyperlink" xfId="2" builtinId="8"/>
    <cellStyle name="Normal" xfId="0" builtinId="0"/>
    <cellStyle name="Normal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2.vml"/><Relationship Id="rId3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vmlDrawing" Target="../drawings/vmlDrawing3.vml"/><Relationship Id="rId3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Relationship Id="rId2" Type="http://schemas.openxmlformats.org/officeDocument/2006/relationships/vmlDrawing" Target="../drawings/vmlDrawing4.vml"/><Relationship Id="rId3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Relationship Id="rId2" Type="http://schemas.openxmlformats.org/officeDocument/2006/relationships/vmlDrawing" Target="../drawings/vmlDrawing5.vml"/><Relationship Id="rId3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16"/>
  <sheetViews>
    <sheetView workbookViewId="0">
      <selection activeCell="C5" sqref="C5"/>
    </sheetView>
  </sheetViews>
  <sheetFormatPr baseColWidth="10" defaultColWidth="8.83203125" defaultRowHeight="13" x14ac:dyDescent="0.15"/>
  <cols>
    <col min="1" max="1" width="4.5" customWidth="1"/>
    <col min="2" max="2" width="25.6640625" bestFit="1" customWidth="1"/>
    <col min="3" max="3" width="40.6640625" customWidth="1"/>
  </cols>
  <sheetData>
    <row r="1" spans="1:6" ht="18" x14ac:dyDescent="0.2">
      <c r="C1" s="216" t="s">
        <v>95</v>
      </c>
    </row>
    <row r="3" spans="1:6" x14ac:dyDescent="0.15">
      <c r="B3" s="3" t="s">
        <v>62</v>
      </c>
    </row>
    <row r="5" spans="1:6" x14ac:dyDescent="0.15">
      <c r="A5" s="336">
        <v>1</v>
      </c>
      <c r="B5" s="3" t="s">
        <v>181</v>
      </c>
      <c r="C5" s="386" t="s">
        <v>207</v>
      </c>
    </row>
    <row r="7" spans="1:6" x14ac:dyDescent="0.15">
      <c r="A7" s="336">
        <v>2</v>
      </c>
      <c r="B7" s="3" t="s">
        <v>182</v>
      </c>
      <c r="C7" s="386" t="s">
        <v>206</v>
      </c>
    </row>
    <row r="9" spans="1:6" x14ac:dyDescent="0.15">
      <c r="A9" s="336">
        <v>3</v>
      </c>
      <c r="B9" s="3" t="s">
        <v>183</v>
      </c>
      <c r="C9" s="298"/>
    </row>
    <row r="11" spans="1:6" x14ac:dyDescent="0.15">
      <c r="A11" s="336">
        <v>4</v>
      </c>
      <c r="B11" s="3" t="s">
        <v>184</v>
      </c>
      <c r="C11" s="297">
        <f ca="1">DATE((YEAR(TODAY())+1),1,1)</f>
        <v>43101</v>
      </c>
    </row>
    <row r="13" spans="1:6" x14ac:dyDescent="0.15">
      <c r="A13" s="336">
        <v>5</v>
      </c>
      <c r="B13" s="3" t="s">
        <v>185</v>
      </c>
      <c r="C13" s="89"/>
      <c r="F13" s="335"/>
    </row>
    <row r="15" spans="1:6" x14ac:dyDescent="0.15">
      <c r="A15" s="336">
        <v>6</v>
      </c>
      <c r="B15" s="3" t="s">
        <v>186</v>
      </c>
      <c r="C15" s="292"/>
    </row>
    <row r="16" spans="1:6" x14ac:dyDescent="0.15">
      <c r="B16" s="301">
        <f ca="1">DATE(YEAR(C11)+1,MONTH(C11),1)-1</f>
        <v>43465</v>
      </c>
      <c r="C16" s="302">
        <f ca="1">DATE(YEAR(B16)+1,MONTH(B16),DAY(B16)-1)</f>
        <v>43829</v>
      </c>
    </row>
  </sheetData>
  <sheetProtection formatCells="0" formatRows="0"/>
  <protectedRanges>
    <protectedRange sqref="C15" name="Range2"/>
    <protectedRange sqref="C5:C13" name="Range1"/>
  </protectedRanges>
  <phoneticPr fontId="38" type="noConversion"/>
  <printOptions horizontalCentered="1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43"/>
  <sheetViews>
    <sheetView topLeftCell="A31" workbookViewId="0">
      <selection activeCell="E40" sqref="E40"/>
    </sheetView>
  </sheetViews>
  <sheetFormatPr baseColWidth="10" defaultColWidth="8.83203125" defaultRowHeight="13" x14ac:dyDescent="0.15"/>
  <cols>
    <col min="1" max="1" width="12.6640625" customWidth="1"/>
    <col min="2" max="2" width="50.6640625" customWidth="1"/>
    <col min="3" max="3" width="27.33203125" customWidth="1"/>
  </cols>
  <sheetData>
    <row r="1" spans="1:4" ht="18" x14ac:dyDescent="0.2">
      <c r="A1" s="167"/>
      <c r="B1" s="179" t="s">
        <v>121</v>
      </c>
      <c r="C1" s="212"/>
    </row>
    <row r="2" spans="1:4" x14ac:dyDescent="0.15">
      <c r="A2" s="168"/>
      <c r="B2" s="166"/>
      <c r="C2" s="213"/>
    </row>
    <row r="3" spans="1:4" ht="14" thickBot="1" x14ac:dyDescent="0.2">
      <c r="A3" s="169"/>
      <c r="B3" s="175"/>
      <c r="C3" s="214"/>
      <c r="D3" s="178"/>
    </row>
    <row r="4" spans="1:4" ht="16" x14ac:dyDescent="0.2">
      <c r="A4" s="172" t="s">
        <v>120</v>
      </c>
      <c r="B4" s="173" t="s">
        <v>119</v>
      </c>
      <c r="C4" s="174" t="s">
        <v>118</v>
      </c>
    </row>
    <row r="5" spans="1:4" ht="16" x14ac:dyDescent="0.15">
      <c r="A5" s="168"/>
      <c r="B5" s="159" t="s">
        <v>117</v>
      </c>
      <c r="C5" s="176" t="s">
        <v>116</v>
      </c>
    </row>
    <row r="6" spans="1:4" ht="16" x14ac:dyDescent="0.15">
      <c r="A6" s="168"/>
      <c r="B6" s="159"/>
      <c r="C6" s="158"/>
    </row>
    <row r="7" spans="1:4" ht="16" x14ac:dyDescent="0.15">
      <c r="A7" s="168"/>
      <c r="B7" s="159" t="s">
        <v>115</v>
      </c>
      <c r="C7" s="281"/>
    </row>
    <row r="8" spans="1:4" ht="16" x14ac:dyDescent="0.15">
      <c r="A8" s="168"/>
      <c r="B8" s="159" t="s">
        <v>110</v>
      </c>
      <c r="C8" s="281"/>
    </row>
    <row r="9" spans="1:4" ht="16" x14ac:dyDescent="0.15">
      <c r="A9" s="168"/>
      <c r="B9" s="159" t="s">
        <v>179</v>
      </c>
      <c r="C9" s="281"/>
    </row>
    <row r="10" spans="1:4" ht="16" x14ac:dyDescent="0.15">
      <c r="A10" s="168"/>
      <c r="B10" s="159" t="s">
        <v>109</v>
      </c>
      <c r="C10" s="281">
        <v>500</v>
      </c>
    </row>
    <row r="11" spans="1:4" ht="16" x14ac:dyDescent="0.15">
      <c r="A11" s="168"/>
      <c r="B11" s="159" t="s">
        <v>108</v>
      </c>
      <c r="C11" s="281"/>
    </row>
    <row r="12" spans="1:4" ht="16" x14ac:dyDescent="0.15">
      <c r="A12" s="168"/>
      <c r="B12" s="159" t="s">
        <v>131</v>
      </c>
      <c r="C12" s="281"/>
    </row>
    <row r="13" spans="1:4" ht="16" x14ac:dyDescent="0.15">
      <c r="A13" s="168"/>
      <c r="B13" s="283"/>
      <c r="C13" s="281"/>
    </row>
    <row r="14" spans="1:4" ht="16" x14ac:dyDescent="0.15">
      <c r="A14" s="168"/>
      <c r="B14" s="283"/>
      <c r="C14" s="281"/>
    </row>
    <row r="15" spans="1:4" ht="17" thickBot="1" x14ac:dyDescent="0.2">
      <c r="A15" s="168"/>
      <c r="B15" s="283"/>
      <c r="C15" s="282"/>
    </row>
    <row r="16" spans="1:4" ht="19" thickBot="1" x14ac:dyDescent="0.2">
      <c r="A16" s="168"/>
      <c r="B16" s="160" t="s">
        <v>114</v>
      </c>
      <c r="C16" s="165">
        <f>SUM(C7:C15)</f>
        <v>500</v>
      </c>
    </row>
    <row r="17" spans="1:3" ht="18" thickTop="1" thickBot="1" x14ac:dyDescent="0.2">
      <c r="A17" s="169"/>
      <c r="B17" s="164"/>
      <c r="C17" s="163"/>
    </row>
    <row r="18" spans="1:3" ht="16" x14ac:dyDescent="0.2">
      <c r="A18" s="215" t="s">
        <v>113</v>
      </c>
      <c r="B18" s="160" t="s">
        <v>112</v>
      </c>
      <c r="C18" s="161" t="s">
        <v>111</v>
      </c>
    </row>
    <row r="19" spans="1:3" ht="16" x14ac:dyDescent="0.15">
      <c r="A19" s="170"/>
      <c r="B19" s="162"/>
      <c r="C19" s="161"/>
    </row>
    <row r="20" spans="1:3" ht="16" x14ac:dyDescent="0.15">
      <c r="A20" s="168"/>
      <c r="B20" s="159" t="s">
        <v>122</v>
      </c>
      <c r="C20" s="281">
        <v>10000</v>
      </c>
    </row>
    <row r="21" spans="1:3" ht="16" x14ac:dyDescent="0.15">
      <c r="A21" s="168"/>
      <c r="B21" s="159" t="s">
        <v>79</v>
      </c>
      <c r="C21" s="281">
        <v>5000</v>
      </c>
    </row>
    <row r="22" spans="1:3" ht="16" x14ac:dyDescent="0.15">
      <c r="A22" s="168"/>
      <c r="B22" s="159" t="s">
        <v>179</v>
      </c>
      <c r="C22" s="281">
        <v>1500</v>
      </c>
    </row>
    <row r="23" spans="1:3" ht="16" x14ac:dyDescent="0.15">
      <c r="A23" s="168"/>
      <c r="B23" s="159" t="s">
        <v>109</v>
      </c>
      <c r="C23" s="281">
        <v>1000</v>
      </c>
    </row>
    <row r="24" spans="1:3" ht="16" x14ac:dyDescent="0.15">
      <c r="A24" s="168"/>
      <c r="B24" s="159" t="s">
        <v>108</v>
      </c>
      <c r="C24" s="281">
        <v>500</v>
      </c>
    </row>
    <row r="25" spans="1:3" ht="16" x14ac:dyDescent="0.15">
      <c r="A25" s="168"/>
      <c r="B25" s="159" t="s">
        <v>107</v>
      </c>
      <c r="C25" s="281"/>
    </row>
    <row r="26" spans="1:3" ht="16" x14ac:dyDescent="0.15">
      <c r="A26" s="168"/>
      <c r="B26" s="159" t="s">
        <v>136</v>
      </c>
      <c r="C26" s="281">
        <v>500</v>
      </c>
    </row>
    <row r="27" spans="1:3" ht="16" x14ac:dyDescent="0.15">
      <c r="A27" s="168"/>
      <c r="B27" s="159" t="s">
        <v>135</v>
      </c>
      <c r="C27" s="281"/>
    </row>
    <row r="28" spans="1:3" ht="16" x14ac:dyDescent="0.15">
      <c r="A28" s="168"/>
      <c r="B28" s="283" t="s">
        <v>177</v>
      </c>
      <c r="C28" s="281">
        <v>1400</v>
      </c>
    </row>
    <row r="29" spans="1:3" ht="17" thickBot="1" x14ac:dyDescent="0.2">
      <c r="A29" s="168"/>
      <c r="B29" s="283"/>
      <c r="C29" s="282"/>
    </row>
    <row r="30" spans="1:3" ht="17" thickBot="1" x14ac:dyDescent="0.2">
      <c r="A30" s="168"/>
      <c r="B30" s="160" t="s">
        <v>106</v>
      </c>
      <c r="C30" s="211">
        <f>SUM(C20:C29)</f>
        <v>19900</v>
      </c>
    </row>
    <row r="31" spans="1:3" ht="19" thickBot="1" x14ac:dyDescent="0.2">
      <c r="A31" s="168"/>
      <c r="B31" s="160" t="s">
        <v>105</v>
      </c>
      <c r="C31" s="165">
        <f>C30</f>
        <v>19900</v>
      </c>
    </row>
    <row r="32" spans="1:3" ht="17" thickTop="1" x14ac:dyDescent="0.15">
      <c r="A32" s="168"/>
      <c r="B32" s="159"/>
      <c r="C32" s="158"/>
    </row>
    <row r="33" spans="1:3" ht="33" thickBot="1" x14ac:dyDescent="0.2">
      <c r="A33" s="168"/>
      <c r="B33" s="157" t="s">
        <v>104</v>
      </c>
      <c r="C33" s="299">
        <v>6000</v>
      </c>
    </row>
    <row r="34" spans="1:3" ht="18" x14ac:dyDescent="0.2">
      <c r="A34" s="168"/>
      <c r="B34" s="156" t="s">
        <v>103</v>
      </c>
      <c r="C34" s="177">
        <f>SUM(C31:C33)</f>
        <v>25900</v>
      </c>
    </row>
    <row r="35" spans="1:3" ht="17" thickBot="1" x14ac:dyDescent="0.2">
      <c r="A35" s="171"/>
      <c r="B35" s="155"/>
      <c r="C35" s="154"/>
    </row>
    <row r="36" spans="1:3" ht="16" x14ac:dyDescent="0.2">
      <c r="A36" s="215" t="s">
        <v>102</v>
      </c>
      <c r="B36" s="153" t="s">
        <v>101</v>
      </c>
      <c r="C36" s="152"/>
    </row>
    <row r="37" spans="1:3" ht="18" x14ac:dyDescent="0.2">
      <c r="A37" s="170"/>
      <c r="B37" s="151" t="s">
        <v>100</v>
      </c>
      <c r="C37" s="284">
        <v>8000</v>
      </c>
    </row>
    <row r="38" spans="1:3" ht="19" thickBot="1" x14ac:dyDescent="0.25">
      <c r="A38" s="168"/>
      <c r="B38" s="147" t="s">
        <v>99</v>
      </c>
      <c r="C38" s="285">
        <v>20000</v>
      </c>
    </row>
    <row r="39" spans="1:3" ht="18" x14ac:dyDescent="0.2">
      <c r="A39" s="168"/>
      <c r="B39" s="147" t="s">
        <v>98</v>
      </c>
      <c r="C39" s="150">
        <f>SUM(C37:C38)</f>
        <v>28000</v>
      </c>
    </row>
    <row r="40" spans="1:3" ht="17" thickBot="1" x14ac:dyDescent="0.25">
      <c r="A40" s="168"/>
      <c r="B40" s="149"/>
      <c r="C40" s="148"/>
    </row>
    <row r="41" spans="1:3" ht="19" thickBot="1" x14ac:dyDescent="0.25">
      <c r="A41" s="168"/>
      <c r="B41" s="147" t="s">
        <v>97</v>
      </c>
      <c r="C41" s="300">
        <f>C39-C34</f>
        <v>2100</v>
      </c>
    </row>
    <row r="42" spans="1:3" ht="17" thickBot="1" x14ac:dyDescent="0.25">
      <c r="A42" s="171"/>
      <c r="B42" s="146"/>
      <c r="C42" s="145"/>
    </row>
    <row r="43" spans="1:3" ht="16" x14ac:dyDescent="0.2">
      <c r="B43" s="144"/>
      <c r="C43" s="144"/>
    </row>
  </sheetData>
  <sheetProtection formatCells="0" formatColumns="0" formatRows="0"/>
  <protectedRanges>
    <protectedRange sqref="B28:B29" name="Range16"/>
    <protectedRange sqref="C37:C38" name="Range14_3"/>
    <protectedRange sqref="C19:C27 C28:C29" name="Range12_3"/>
    <protectedRange sqref="C7:C15" name="Range10_3"/>
    <protectedRange password="CE28" sqref="A36:B42" name="Range8_3"/>
    <protectedRange password="CE28" sqref="B33:B34" name="Range6_3"/>
    <protectedRange password="CE28" sqref="A18:C18" name="Range4_3"/>
    <protectedRange password="CE28" sqref="C4:C6" name="Range2_3"/>
    <protectedRange password="C995" sqref="A1:C5" name="Range1_3"/>
    <protectedRange password="CE28" sqref="B16:C16" name="Range3_3"/>
    <protectedRange password="CE28" sqref="B30:C31" name="Range5_3"/>
    <protectedRange password="CE28" sqref="C34" name="Range7_3"/>
    <protectedRange password="CE28" sqref="C39:C42" name="Range9_3"/>
    <protectedRange sqref="C19" name="Range11_3"/>
    <protectedRange sqref="C33" name="Range13_3"/>
    <protectedRange sqref="B12:B15" name="Range15"/>
  </protectedRanges>
  <phoneticPr fontId="38" type="noConversion"/>
  <pageMargins left="0.74803149606299213" right="0.23622047244094491" top="0.59055118110236227" bottom="1.4960629921259843" header="0.51181102362204722" footer="0.51181102362204722"/>
  <pageSetup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09"/>
  <sheetViews>
    <sheetView topLeftCell="A47" zoomScale="75" zoomScaleNormal="75" zoomScaleSheetLayoutView="75" workbookViewId="0">
      <selection activeCell="G85" sqref="G85"/>
    </sheetView>
  </sheetViews>
  <sheetFormatPr baseColWidth="10" defaultColWidth="8.83203125" defaultRowHeight="13" x14ac:dyDescent="0.15"/>
  <cols>
    <col min="1" max="1" width="7.6640625" customWidth="1"/>
    <col min="2" max="2" width="23.5" bestFit="1" customWidth="1"/>
    <col min="3" max="3" width="11.5" customWidth="1"/>
    <col min="4" max="14" width="12.6640625" customWidth="1"/>
    <col min="15" max="15" width="16.6640625" customWidth="1"/>
  </cols>
  <sheetData>
    <row r="1" spans="1:15" ht="0.75" customHeight="1" x14ac:dyDescent="0.15"/>
    <row r="2" spans="1:15" ht="0.75" customHeight="1" thickBot="1" x14ac:dyDescent="0.2"/>
    <row r="3" spans="1:15" ht="30" x14ac:dyDescent="0.45">
      <c r="A3" s="249" t="str">
        <f>'Basic Info.'!C7</f>
        <v xml:space="preserve">Black Birch Chiropractic </v>
      </c>
      <c r="B3" s="183"/>
      <c r="C3" s="183"/>
      <c r="D3" s="183"/>
      <c r="E3" s="183"/>
      <c r="F3" s="183"/>
      <c r="G3" s="217"/>
      <c r="H3" s="248"/>
      <c r="I3" s="217"/>
      <c r="J3" s="183"/>
      <c r="K3" s="183"/>
      <c r="L3" s="183"/>
      <c r="M3" s="183"/>
      <c r="N3" s="183"/>
      <c r="O3" s="218"/>
    </row>
    <row r="4" spans="1:15" ht="18" x14ac:dyDescent="0.2">
      <c r="A4" s="184" t="s">
        <v>2</v>
      </c>
      <c r="B4" s="219"/>
      <c r="C4" s="219"/>
      <c r="D4" s="219"/>
      <c r="E4" s="219"/>
      <c r="F4" s="219"/>
      <c r="G4" s="220"/>
      <c r="H4" s="220"/>
      <c r="I4" s="220"/>
      <c r="J4" s="219"/>
      <c r="K4" s="219"/>
      <c r="L4" s="219"/>
      <c r="M4" s="219"/>
      <c r="N4" s="219"/>
      <c r="O4" s="221"/>
    </row>
    <row r="5" spans="1:15" ht="18" x14ac:dyDescent="0.2">
      <c r="A5" s="222" t="str">
        <f ca="1">CONCATENATE("For the Period Ending ",TEXT('Basic Info.'!B16,"mmmm, yyyy"))</f>
        <v>For the Period Ending December, 2018</v>
      </c>
      <c r="B5" s="223"/>
      <c r="C5" s="223"/>
      <c r="D5" s="223"/>
      <c r="E5" s="223"/>
      <c r="F5" s="223"/>
      <c r="G5" s="220"/>
      <c r="H5" s="220"/>
      <c r="I5" s="220"/>
      <c r="J5" s="223"/>
      <c r="K5" s="223"/>
      <c r="L5" s="223"/>
      <c r="M5" s="223"/>
      <c r="N5" s="223"/>
      <c r="O5" s="221"/>
    </row>
    <row r="6" spans="1:15" ht="18" x14ac:dyDescent="0.2">
      <c r="A6" s="222"/>
      <c r="B6" s="223"/>
      <c r="C6" s="223"/>
      <c r="D6" s="223"/>
      <c r="E6" s="223"/>
      <c r="F6" s="223"/>
      <c r="G6" s="220"/>
      <c r="H6" s="220"/>
      <c r="I6" s="220"/>
      <c r="J6" s="223"/>
      <c r="K6" s="223"/>
      <c r="L6" s="223"/>
      <c r="M6" s="223"/>
      <c r="N6" s="223"/>
      <c r="O6" s="221"/>
    </row>
    <row r="7" spans="1:15" ht="12.75" customHeight="1" x14ac:dyDescent="0.2">
      <c r="A7" s="184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02"/>
    </row>
    <row r="8" spans="1:15" ht="14.25" customHeight="1" x14ac:dyDescent="0.2">
      <c r="A8" s="224"/>
      <c r="B8" s="225"/>
      <c r="C8" s="226"/>
      <c r="D8" s="188"/>
      <c r="E8" s="188"/>
      <c r="F8" s="188"/>
      <c r="G8" s="188"/>
      <c r="H8" s="188"/>
      <c r="I8" s="188"/>
      <c r="J8" s="178"/>
      <c r="K8" s="188"/>
      <c r="L8" s="178"/>
      <c r="M8" s="188"/>
      <c r="N8" s="188"/>
      <c r="O8" s="227"/>
    </row>
    <row r="9" spans="1:15" s="1" customFormat="1" ht="16" x14ac:dyDescent="0.2">
      <c r="A9" s="190"/>
      <c r="B9" s="228" t="s">
        <v>0</v>
      </c>
      <c r="C9" s="191">
        <f ca="1">'Basic Info.'!C11</f>
        <v>43101</v>
      </c>
      <c r="D9" s="191">
        <f ca="1">DATE(YEAR(C9),MONTH(C9)+1,DAY(C9))</f>
        <v>43132</v>
      </c>
      <c r="E9" s="191">
        <f t="shared" ref="E9:M9" ca="1" si="0">DATE(YEAR(D9),MONTH(D9)+1,DAY(D9))</f>
        <v>43160</v>
      </c>
      <c r="F9" s="191">
        <f t="shared" ca="1" si="0"/>
        <v>43191</v>
      </c>
      <c r="G9" s="191">
        <f t="shared" ca="1" si="0"/>
        <v>43221</v>
      </c>
      <c r="H9" s="191">
        <f t="shared" ca="1" si="0"/>
        <v>43252</v>
      </c>
      <c r="I9" s="191">
        <f t="shared" ca="1" si="0"/>
        <v>43282</v>
      </c>
      <c r="J9" s="191">
        <f t="shared" ca="1" si="0"/>
        <v>43313</v>
      </c>
      <c r="K9" s="191">
        <f t="shared" ca="1" si="0"/>
        <v>43344</v>
      </c>
      <c r="L9" s="191">
        <f t="shared" ca="1" si="0"/>
        <v>43374</v>
      </c>
      <c r="M9" s="191">
        <f t="shared" ca="1" si="0"/>
        <v>43405</v>
      </c>
      <c r="N9" s="191">
        <f ca="1">DATE(YEAR(M9),MONTH(M9)+1,DAY(M9))</f>
        <v>43435</v>
      </c>
      <c r="O9" s="229" t="s">
        <v>1</v>
      </c>
    </row>
    <row r="10" spans="1:15" s="1" customFormat="1" ht="16" x14ac:dyDescent="0.2">
      <c r="A10" s="190"/>
      <c r="B10" s="228"/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229"/>
    </row>
    <row r="11" spans="1:15" ht="16" x14ac:dyDescent="0.2">
      <c r="A11" s="230"/>
      <c r="B11" s="231"/>
      <c r="C11" s="231"/>
      <c r="D11" s="231"/>
      <c r="E11" s="231"/>
      <c r="F11" s="231"/>
      <c r="G11" s="231"/>
      <c r="H11" s="231"/>
      <c r="I11" s="231"/>
      <c r="J11" s="231"/>
      <c r="K11" s="231"/>
      <c r="L11" s="231"/>
      <c r="M11" s="231"/>
      <c r="N11" s="231"/>
      <c r="O11" s="232"/>
    </row>
    <row r="12" spans="1:15" ht="16" x14ac:dyDescent="0.2">
      <c r="A12" s="233" t="s">
        <v>11</v>
      </c>
      <c r="B12" s="231"/>
      <c r="C12" s="231"/>
      <c r="D12" s="231"/>
      <c r="E12" s="231"/>
      <c r="F12" s="231"/>
      <c r="G12" s="231"/>
      <c r="H12" s="231"/>
      <c r="I12" s="231"/>
      <c r="J12" s="231"/>
      <c r="K12" s="231"/>
      <c r="L12" s="231"/>
      <c r="M12" s="231"/>
      <c r="N12" s="231"/>
      <c r="O12" s="232"/>
    </row>
    <row r="13" spans="1:15" ht="10.5" customHeight="1" x14ac:dyDescent="0.2">
      <c r="A13" s="233"/>
      <c r="B13" s="231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2"/>
    </row>
    <row r="14" spans="1:15" ht="16" x14ac:dyDescent="0.2">
      <c r="A14" s="234" t="s">
        <v>12</v>
      </c>
      <c r="B14" s="279" t="s">
        <v>175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2"/>
    </row>
    <row r="15" spans="1:15" ht="8" customHeight="1" x14ac:dyDescent="0.2">
      <c r="A15" s="230"/>
      <c r="B15" s="188"/>
      <c r="C15" s="188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2"/>
    </row>
    <row r="16" spans="1:15" ht="16" x14ac:dyDescent="0.2">
      <c r="A16" s="235"/>
      <c r="B16" s="236" t="s">
        <v>17</v>
      </c>
      <c r="C16" s="291">
        <v>2</v>
      </c>
      <c r="D16" s="291">
        <v>3</v>
      </c>
      <c r="E16" s="291">
        <v>4</v>
      </c>
      <c r="F16" s="291">
        <v>6</v>
      </c>
      <c r="G16" s="291">
        <v>7</v>
      </c>
      <c r="H16" s="291">
        <v>7</v>
      </c>
      <c r="I16" s="291">
        <v>4</v>
      </c>
      <c r="J16" s="291">
        <v>6</v>
      </c>
      <c r="K16" s="291">
        <v>5</v>
      </c>
      <c r="L16" s="291">
        <v>2</v>
      </c>
      <c r="M16" s="291">
        <v>4</v>
      </c>
      <c r="N16" s="291">
        <v>3</v>
      </c>
      <c r="O16" s="238">
        <f>SUM(C16:N16)</f>
        <v>53</v>
      </c>
    </row>
    <row r="17" spans="1:15" ht="16" x14ac:dyDescent="0.2">
      <c r="A17" s="235"/>
      <c r="B17" s="236" t="s">
        <v>13</v>
      </c>
      <c r="C17" s="293">
        <v>90</v>
      </c>
      <c r="D17" s="293">
        <v>90</v>
      </c>
      <c r="E17" s="293">
        <v>90</v>
      </c>
      <c r="F17" s="293">
        <v>90</v>
      </c>
      <c r="G17" s="293">
        <v>90</v>
      </c>
      <c r="H17" s="293">
        <v>90</v>
      </c>
      <c r="I17" s="293">
        <v>90</v>
      </c>
      <c r="J17" s="293">
        <v>90</v>
      </c>
      <c r="K17" s="293">
        <v>90</v>
      </c>
      <c r="L17" s="293">
        <v>90</v>
      </c>
      <c r="M17" s="293">
        <v>90</v>
      </c>
      <c r="N17" s="293">
        <v>90</v>
      </c>
      <c r="O17" s="239"/>
    </row>
    <row r="18" spans="1:15" ht="16" x14ac:dyDescent="0.2">
      <c r="A18" s="168"/>
      <c r="B18" s="240" t="s">
        <v>4</v>
      </c>
      <c r="C18" s="241">
        <f>C16*C17</f>
        <v>180</v>
      </c>
      <c r="D18" s="241">
        <f t="shared" ref="D18:N18" si="1">D16*D17</f>
        <v>270</v>
      </c>
      <c r="E18" s="241">
        <f t="shared" si="1"/>
        <v>360</v>
      </c>
      <c r="F18" s="241">
        <f t="shared" si="1"/>
        <v>540</v>
      </c>
      <c r="G18" s="241">
        <f t="shared" si="1"/>
        <v>630</v>
      </c>
      <c r="H18" s="241">
        <f t="shared" si="1"/>
        <v>630</v>
      </c>
      <c r="I18" s="241">
        <f t="shared" si="1"/>
        <v>360</v>
      </c>
      <c r="J18" s="241">
        <f t="shared" si="1"/>
        <v>540</v>
      </c>
      <c r="K18" s="241">
        <f t="shared" si="1"/>
        <v>450</v>
      </c>
      <c r="L18" s="241">
        <f t="shared" si="1"/>
        <v>180</v>
      </c>
      <c r="M18" s="241">
        <f t="shared" si="1"/>
        <v>360</v>
      </c>
      <c r="N18" s="241">
        <f t="shared" si="1"/>
        <v>270</v>
      </c>
      <c r="O18" s="242">
        <f>SUM(C18:N18)</f>
        <v>4770</v>
      </c>
    </row>
    <row r="19" spans="1:15" ht="16" x14ac:dyDescent="0.2">
      <c r="A19" s="235"/>
      <c r="B19" s="236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8"/>
    </row>
    <row r="20" spans="1:15" ht="16" x14ac:dyDescent="0.2">
      <c r="A20" s="235"/>
      <c r="B20" s="236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8"/>
    </row>
    <row r="21" spans="1:15" ht="16" x14ac:dyDescent="0.2">
      <c r="A21" s="243" t="s">
        <v>14</v>
      </c>
      <c r="B21" s="280" t="s">
        <v>176</v>
      </c>
      <c r="C21" s="237"/>
      <c r="D21" s="237"/>
      <c r="E21" s="237"/>
      <c r="F21" s="237"/>
      <c r="G21" s="237"/>
      <c r="H21" s="237"/>
      <c r="I21" s="237"/>
      <c r="J21" s="237"/>
      <c r="K21" s="237"/>
      <c r="L21" s="237"/>
      <c r="M21" s="237"/>
      <c r="N21" s="237"/>
      <c r="O21" s="238"/>
    </row>
    <row r="22" spans="1:15" ht="8" customHeight="1" x14ac:dyDescent="0.2">
      <c r="A22" s="235"/>
      <c r="B22" s="244"/>
      <c r="C22" s="241"/>
      <c r="D22" s="237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8"/>
    </row>
    <row r="23" spans="1:15" ht="16" x14ac:dyDescent="0.2">
      <c r="A23" s="235"/>
      <c r="B23" s="236" t="s">
        <v>17</v>
      </c>
      <c r="C23" s="291">
        <v>8</v>
      </c>
      <c r="D23" s="291">
        <v>12</v>
      </c>
      <c r="E23" s="291">
        <v>16</v>
      </c>
      <c r="F23" s="291">
        <v>14</v>
      </c>
      <c r="G23" s="291">
        <v>20</v>
      </c>
      <c r="H23" s="291">
        <v>23</v>
      </c>
      <c r="I23" s="291">
        <v>26</v>
      </c>
      <c r="J23" s="291">
        <v>25</v>
      </c>
      <c r="K23" s="291">
        <v>30</v>
      </c>
      <c r="L23" s="291">
        <v>35</v>
      </c>
      <c r="M23" s="291">
        <v>40</v>
      </c>
      <c r="N23" s="291">
        <v>39</v>
      </c>
      <c r="O23" s="238">
        <f>SUM(C23:N23)</f>
        <v>288</v>
      </c>
    </row>
    <row r="24" spans="1:15" ht="16" x14ac:dyDescent="0.2">
      <c r="A24" s="235"/>
      <c r="B24" s="236" t="s">
        <v>13</v>
      </c>
      <c r="C24" s="291">
        <v>45</v>
      </c>
      <c r="D24" s="293">
        <v>45</v>
      </c>
      <c r="E24" s="293">
        <v>45</v>
      </c>
      <c r="F24" s="293">
        <v>45</v>
      </c>
      <c r="G24" s="293">
        <v>45</v>
      </c>
      <c r="H24" s="293">
        <v>45</v>
      </c>
      <c r="I24" s="293">
        <v>45</v>
      </c>
      <c r="J24" s="293">
        <v>45</v>
      </c>
      <c r="K24" s="293">
        <v>45</v>
      </c>
      <c r="L24" s="293">
        <v>45</v>
      </c>
      <c r="M24" s="293">
        <v>45</v>
      </c>
      <c r="N24" s="293">
        <v>45</v>
      </c>
      <c r="O24" s="239"/>
    </row>
    <row r="25" spans="1:15" ht="16" x14ac:dyDescent="0.2">
      <c r="A25" s="168"/>
      <c r="B25" s="240" t="s">
        <v>4</v>
      </c>
      <c r="C25" s="241">
        <f>C23*C24</f>
        <v>360</v>
      </c>
      <c r="D25" s="241">
        <f t="shared" ref="D25:N25" si="2">D23*D24</f>
        <v>540</v>
      </c>
      <c r="E25" s="241">
        <f t="shared" si="2"/>
        <v>720</v>
      </c>
      <c r="F25" s="241">
        <f t="shared" si="2"/>
        <v>630</v>
      </c>
      <c r="G25" s="241">
        <f t="shared" si="2"/>
        <v>900</v>
      </c>
      <c r="H25" s="241">
        <f t="shared" si="2"/>
        <v>1035</v>
      </c>
      <c r="I25" s="241">
        <f t="shared" si="2"/>
        <v>1170</v>
      </c>
      <c r="J25" s="241">
        <f t="shared" si="2"/>
        <v>1125</v>
      </c>
      <c r="K25" s="241">
        <f t="shared" si="2"/>
        <v>1350</v>
      </c>
      <c r="L25" s="241">
        <f t="shared" si="2"/>
        <v>1575</v>
      </c>
      <c r="M25" s="241">
        <f t="shared" si="2"/>
        <v>1800</v>
      </c>
      <c r="N25" s="241">
        <f t="shared" si="2"/>
        <v>1755</v>
      </c>
      <c r="O25" s="242">
        <f>SUM(C25:N25)</f>
        <v>12960</v>
      </c>
    </row>
    <row r="26" spans="1:15" ht="16" x14ac:dyDescent="0.2">
      <c r="A26" s="235"/>
      <c r="B26" s="236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8"/>
    </row>
    <row r="27" spans="1:15" ht="16" x14ac:dyDescent="0.2">
      <c r="A27" s="235"/>
      <c r="B27" s="236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8"/>
    </row>
    <row r="28" spans="1:15" ht="16" x14ac:dyDescent="0.2">
      <c r="A28" s="243" t="s">
        <v>94</v>
      </c>
      <c r="B28" s="280" t="s">
        <v>178</v>
      </c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8"/>
    </row>
    <row r="29" spans="1:15" ht="8" customHeight="1" x14ac:dyDescent="0.2">
      <c r="A29" s="235"/>
      <c r="B29" s="244"/>
      <c r="C29" s="241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8"/>
    </row>
    <row r="30" spans="1:15" ht="16" x14ac:dyDescent="0.2">
      <c r="A30" s="235"/>
      <c r="B30" s="236" t="s">
        <v>17</v>
      </c>
      <c r="C30" s="291"/>
      <c r="D30" s="291"/>
      <c r="E30" s="291"/>
      <c r="F30" s="291"/>
      <c r="G30" s="291"/>
      <c r="H30" s="291"/>
      <c r="I30" s="291"/>
      <c r="J30" s="291"/>
      <c r="K30" s="291"/>
      <c r="L30" s="291"/>
      <c r="M30" s="291"/>
      <c r="N30" s="291"/>
      <c r="O30" s="238">
        <f>SUM(C30:N30)</f>
        <v>0</v>
      </c>
    </row>
    <row r="31" spans="1:15" ht="16" x14ac:dyDescent="0.2">
      <c r="A31" s="235"/>
      <c r="B31" s="236" t="s">
        <v>13</v>
      </c>
      <c r="C31" s="293">
        <v>40</v>
      </c>
      <c r="D31" s="293"/>
      <c r="E31" s="293"/>
      <c r="F31" s="293"/>
      <c r="G31" s="293"/>
      <c r="H31" s="293"/>
      <c r="I31" s="293"/>
      <c r="J31" s="293"/>
      <c r="K31" s="293"/>
      <c r="L31" s="293"/>
      <c r="M31" s="293"/>
      <c r="N31" s="293"/>
      <c r="O31" s="239"/>
    </row>
    <row r="32" spans="1:15" ht="16" x14ac:dyDescent="0.2">
      <c r="A32" s="168"/>
      <c r="B32" s="240" t="s">
        <v>4</v>
      </c>
      <c r="C32" s="241">
        <f>C30*C31</f>
        <v>0</v>
      </c>
      <c r="D32" s="241">
        <f t="shared" ref="D32:N32" si="3">D30*D31</f>
        <v>0</v>
      </c>
      <c r="E32" s="241">
        <f t="shared" si="3"/>
        <v>0</v>
      </c>
      <c r="F32" s="241">
        <f t="shared" si="3"/>
        <v>0</v>
      </c>
      <c r="G32" s="241">
        <f t="shared" si="3"/>
        <v>0</v>
      </c>
      <c r="H32" s="241">
        <f t="shared" si="3"/>
        <v>0</v>
      </c>
      <c r="I32" s="241">
        <f t="shared" si="3"/>
        <v>0</v>
      </c>
      <c r="J32" s="241">
        <f t="shared" si="3"/>
        <v>0</v>
      </c>
      <c r="K32" s="241">
        <f t="shared" si="3"/>
        <v>0</v>
      </c>
      <c r="L32" s="241">
        <f t="shared" si="3"/>
        <v>0</v>
      </c>
      <c r="M32" s="241">
        <f t="shared" si="3"/>
        <v>0</v>
      </c>
      <c r="N32" s="241">
        <f t="shared" si="3"/>
        <v>0</v>
      </c>
      <c r="O32" s="242">
        <f>SUM(C32:N32)</f>
        <v>0</v>
      </c>
    </row>
    <row r="33" spans="1:15" ht="16" x14ac:dyDescent="0.2">
      <c r="A33" s="235"/>
      <c r="B33" s="244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8"/>
    </row>
    <row r="34" spans="1:15" ht="16" x14ac:dyDescent="0.2">
      <c r="A34" s="235"/>
      <c r="B34" s="244" t="s">
        <v>63</v>
      </c>
      <c r="C34" s="241">
        <f>C30+C23+C16</f>
        <v>10</v>
      </c>
      <c r="D34" s="241">
        <f t="shared" ref="D34:N34" si="4">D30+D23+D16</f>
        <v>15</v>
      </c>
      <c r="E34" s="241">
        <f t="shared" si="4"/>
        <v>20</v>
      </c>
      <c r="F34" s="241">
        <f t="shared" si="4"/>
        <v>20</v>
      </c>
      <c r="G34" s="241">
        <f t="shared" si="4"/>
        <v>27</v>
      </c>
      <c r="H34" s="241">
        <f t="shared" si="4"/>
        <v>30</v>
      </c>
      <c r="I34" s="241">
        <f t="shared" si="4"/>
        <v>30</v>
      </c>
      <c r="J34" s="241">
        <f t="shared" si="4"/>
        <v>31</v>
      </c>
      <c r="K34" s="241">
        <f t="shared" si="4"/>
        <v>35</v>
      </c>
      <c r="L34" s="241">
        <f t="shared" si="4"/>
        <v>37</v>
      </c>
      <c r="M34" s="241">
        <f t="shared" si="4"/>
        <v>44</v>
      </c>
      <c r="N34" s="241">
        <f t="shared" si="4"/>
        <v>42</v>
      </c>
      <c r="O34" s="242"/>
    </row>
    <row r="35" spans="1:15" ht="16" x14ac:dyDescent="0.2">
      <c r="A35" s="235"/>
      <c r="B35" s="244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2"/>
    </row>
    <row r="36" spans="1:15" ht="16" x14ac:dyDescent="0.2">
      <c r="A36" s="235"/>
      <c r="B36" s="244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2"/>
    </row>
    <row r="37" spans="1:15" ht="16" x14ac:dyDescent="0.2">
      <c r="A37" s="235"/>
      <c r="B37" s="244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2"/>
    </row>
    <row r="38" spans="1:15" x14ac:dyDescent="0.15">
      <c r="A38" s="16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202"/>
    </row>
    <row r="39" spans="1:15" ht="16" x14ac:dyDescent="0.2">
      <c r="A39" s="243" t="s">
        <v>15</v>
      </c>
      <c r="B39" s="236"/>
      <c r="C39" s="245">
        <f t="shared" ref="C39:N39" si="5">C18+C25+C32</f>
        <v>540</v>
      </c>
      <c r="D39" s="245">
        <f t="shared" si="5"/>
        <v>810</v>
      </c>
      <c r="E39" s="245">
        <f t="shared" si="5"/>
        <v>1080</v>
      </c>
      <c r="F39" s="245">
        <f t="shared" si="5"/>
        <v>1170</v>
      </c>
      <c r="G39" s="245">
        <f t="shared" si="5"/>
        <v>1530</v>
      </c>
      <c r="H39" s="245">
        <f t="shared" si="5"/>
        <v>1665</v>
      </c>
      <c r="I39" s="245">
        <f t="shared" si="5"/>
        <v>1530</v>
      </c>
      <c r="J39" s="245">
        <f t="shared" si="5"/>
        <v>1665</v>
      </c>
      <c r="K39" s="245">
        <f t="shared" si="5"/>
        <v>1800</v>
      </c>
      <c r="L39" s="245">
        <f t="shared" si="5"/>
        <v>1755</v>
      </c>
      <c r="M39" s="245">
        <f t="shared" si="5"/>
        <v>2160</v>
      </c>
      <c r="N39" s="245">
        <f t="shared" si="5"/>
        <v>2025</v>
      </c>
      <c r="O39" s="246">
        <f>SUM(C39:N39)</f>
        <v>17730</v>
      </c>
    </row>
    <row r="40" spans="1:15" ht="14" thickBot="1" x14ac:dyDescent="0.2">
      <c r="A40" s="169"/>
      <c r="B40" s="247"/>
      <c r="C40" s="247"/>
      <c r="D40" s="247"/>
      <c r="E40" s="247"/>
      <c r="F40" s="247"/>
      <c r="G40" s="247"/>
      <c r="H40" s="247"/>
      <c r="I40" s="247"/>
      <c r="J40" s="247"/>
      <c r="K40" s="247"/>
      <c r="L40" s="247"/>
      <c r="M40" s="247"/>
      <c r="N40" s="247"/>
      <c r="O40" s="206"/>
    </row>
    <row r="41" spans="1:15" x14ac:dyDescent="0.15">
      <c r="A41" s="168"/>
      <c r="B41" s="178"/>
      <c r="C41" s="178"/>
      <c r="D41" s="178"/>
      <c r="E41" s="178"/>
      <c r="F41" s="178"/>
      <c r="G41" s="178"/>
      <c r="H41" s="178"/>
      <c r="I41" s="178"/>
      <c r="J41" s="178"/>
      <c r="K41" s="178"/>
      <c r="L41" s="178"/>
      <c r="M41" s="178"/>
      <c r="N41" s="178"/>
      <c r="O41" s="178"/>
    </row>
    <row r="42" spans="1:15" x14ac:dyDescent="0.15">
      <c r="A42" s="168"/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  <c r="N42" s="178"/>
      <c r="O42" s="178"/>
    </row>
    <row r="43" spans="1:15" x14ac:dyDescent="0.15">
      <c r="A43" s="16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  <c r="M43" s="178"/>
      <c r="N43" s="178"/>
      <c r="O43" s="178"/>
    </row>
    <row r="44" spans="1:15" ht="14" thickBot="1" x14ac:dyDescent="0.2">
      <c r="A44" s="16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  <c r="M44" s="178"/>
      <c r="N44" s="178"/>
      <c r="O44" s="247"/>
    </row>
    <row r="45" spans="1:15" ht="30" x14ac:dyDescent="0.45">
      <c r="A45" s="249" t="str">
        <f>'Basic Info.'!C7</f>
        <v xml:space="preserve">Black Birch Chiropractic </v>
      </c>
      <c r="B45" s="183"/>
      <c r="C45" s="183"/>
      <c r="D45" s="183"/>
      <c r="E45" s="183"/>
      <c r="F45" s="183"/>
      <c r="G45" s="217"/>
      <c r="H45" s="217"/>
      <c r="I45" s="217"/>
      <c r="J45" s="183"/>
      <c r="K45" s="183"/>
      <c r="L45" s="183"/>
      <c r="M45" s="183"/>
      <c r="N45" s="183"/>
      <c r="O45" s="221"/>
    </row>
    <row r="46" spans="1:15" ht="18" x14ac:dyDescent="0.2">
      <c r="A46" s="184" t="s">
        <v>2</v>
      </c>
      <c r="B46" s="219"/>
      <c r="C46" s="219"/>
      <c r="D46" s="219"/>
      <c r="E46" s="219"/>
      <c r="F46" s="219"/>
      <c r="G46" s="220"/>
      <c r="H46" s="220"/>
      <c r="I46" s="220"/>
      <c r="J46" s="219"/>
      <c r="K46" s="219"/>
      <c r="L46" s="219"/>
      <c r="M46" s="219"/>
      <c r="N46" s="219"/>
      <c r="O46" s="221"/>
    </row>
    <row r="47" spans="1:15" ht="18" x14ac:dyDescent="0.2">
      <c r="A47" s="184" t="str">
        <f ca="1">CONCATENATE("For the Period Ending ",TEXT('Basic Info.'!C16,"mmmm, yyyy"))</f>
        <v>For the Period Ending December, 2019</v>
      </c>
      <c r="B47" s="223"/>
      <c r="C47" s="223"/>
      <c r="D47" s="223"/>
      <c r="E47" s="223"/>
      <c r="F47" s="223"/>
      <c r="G47" s="220"/>
      <c r="H47" s="220"/>
      <c r="I47" s="220"/>
      <c r="J47" s="223"/>
      <c r="K47" s="223"/>
      <c r="L47" s="223"/>
      <c r="M47" s="223"/>
      <c r="N47" s="223"/>
      <c r="O47" s="221"/>
    </row>
    <row r="48" spans="1:15" ht="16" x14ac:dyDescent="0.2">
      <c r="A48" s="184"/>
      <c r="B48" s="223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02"/>
    </row>
    <row r="49" spans="1:15" ht="16" x14ac:dyDescent="0.2">
      <c r="A49" s="184"/>
      <c r="B49" s="223"/>
      <c r="C49" s="223"/>
      <c r="D49" s="223"/>
      <c r="E49" s="223"/>
      <c r="F49" s="223"/>
      <c r="G49" s="223"/>
      <c r="H49" s="223"/>
      <c r="I49" s="223"/>
      <c r="J49" s="223"/>
      <c r="K49" s="223"/>
      <c r="L49" s="223"/>
      <c r="M49" s="223"/>
      <c r="N49" s="223"/>
      <c r="O49" s="202"/>
    </row>
    <row r="50" spans="1:15" ht="16" x14ac:dyDescent="0.2">
      <c r="A50" s="224"/>
      <c r="B50" s="225"/>
      <c r="C50" s="226"/>
      <c r="D50" s="188"/>
      <c r="E50" s="188"/>
      <c r="F50" s="188"/>
      <c r="G50" s="188"/>
      <c r="H50" s="188"/>
      <c r="I50" s="188"/>
      <c r="J50" s="178"/>
      <c r="K50" s="188"/>
      <c r="L50" s="178"/>
      <c r="M50" s="188"/>
      <c r="N50" s="188"/>
      <c r="O50" s="227"/>
    </row>
    <row r="51" spans="1:15" ht="16" x14ac:dyDescent="0.2">
      <c r="A51" s="190"/>
      <c r="B51" s="228" t="s">
        <v>0</v>
      </c>
      <c r="C51" s="191">
        <f ca="1">DATE(YEAR(N9),MONTH(N9)+1,DAY(N9))</f>
        <v>43466</v>
      </c>
      <c r="D51" s="191">
        <f t="shared" ref="D51:N51" ca="1" si="6">DATE(YEAR(C51),MONTH(C51)+1,DAY(C51))</f>
        <v>43497</v>
      </c>
      <c r="E51" s="191">
        <f t="shared" ca="1" si="6"/>
        <v>43525</v>
      </c>
      <c r="F51" s="191">
        <f t="shared" ca="1" si="6"/>
        <v>43556</v>
      </c>
      <c r="G51" s="191">
        <f t="shared" ca="1" si="6"/>
        <v>43586</v>
      </c>
      <c r="H51" s="191">
        <f t="shared" ca="1" si="6"/>
        <v>43617</v>
      </c>
      <c r="I51" s="191">
        <f t="shared" ca="1" si="6"/>
        <v>43647</v>
      </c>
      <c r="J51" s="191">
        <f t="shared" ca="1" si="6"/>
        <v>43678</v>
      </c>
      <c r="K51" s="191">
        <f t="shared" ca="1" si="6"/>
        <v>43709</v>
      </c>
      <c r="L51" s="191">
        <f t="shared" ca="1" si="6"/>
        <v>43739</v>
      </c>
      <c r="M51" s="191">
        <f t="shared" ca="1" si="6"/>
        <v>43770</v>
      </c>
      <c r="N51" s="191">
        <f t="shared" ca="1" si="6"/>
        <v>43800</v>
      </c>
      <c r="O51" s="229" t="s">
        <v>1</v>
      </c>
    </row>
    <row r="52" spans="1:15" ht="16" x14ac:dyDescent="0.2">
      <c r="A52" s="190"/>
      <c r="B52" s="189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229"/>
    </row>
    <row r="53" spans="1:15" ht="16" x14ac:dyDescent="0.2">
      <c r="A53" s="230"/>
      <c r="B53" s="231"/>
      <c r="C53" s="231"/>
      <c r="D53" s="231"/>
      <c r="E53" s="231"/>
      <c r="F53" s="231"/>
      <c r="G53" s="231"/>
      <c r="H53" s="231"/>
      <c r="I53" s="231"/>
      <c r="J53" s="231"/>
      <c r="K53" s="231"/>
      <c r="L53" s="231"/>
      <c r="M53" s="231"/>
      <c r="N53" s="231"/>
      <c r="O53" s="232"/>
    </row>
    <row r="54" spans="1:15" ht="16" x14ac:dyDescent="0.2">
      <c r="A54" s="233" t="s">
        <v>11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1"/>
      <c r="O54" s="232"/>
    </row>
    <row r="55" spans="1:15" ht="15.75" customHeight="1" x14ac:dyDescent="0.2">
      <c r="A55" s="233"/>
      <c r="B55" s="231"/>
      <c r="C55" s="231"/>
      <c r="D55" s="231"/>
      <c r="E55" s="231"/>
      <c r="F55" s="231"/>
      <c r="G55" s="231"/>
      <c r="H55" s="231"/>
      <c r="I55" s="231"/>
      <c r="J55" s="231"/>
      <c r="K55" s="231"/>
      <c r="L55" s="231"/>
      <c r="M55" s="231"/>
      <c r="N55" s="231"/>
      <c r="O55" s="232"/>
    </row>
    <row r="56" spans="1:15" ht="16" x14ac:dyDescent="0.2">
      <c r="A56" s="234" t="s">
        <v>12</v>
      </c>
      <c r="B56" s="280" t="str">
        <f>IF(B14="","",B14)</f>
        <v>Initial consultation</v>
      </c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2"/>
    </row>
    <row r="57" spans="1:15" ht="8" customHeight="1" x14ac:dyDescent="0.2">
      <c r="A57" s="230"/>
      <c r="B57" s="188"/>
      <c r="C57" s="188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2"/>
    </row>
    <row r="58" spans="1:15" ht="16" x14ac:dyDescent="0.2">
      <c r="A58" s="235"/>
      <c r="B58" s="236" t="s">
        <v>17</v>
      </c>
      <c r="C58" s="291">
        <v>12</v>
      </c>
      <c r="D58" s="291">
        <v>10</v>
      </c>
      <c r="E58" s="293">
        <v>13</v>
      </c>
      <c r="F58" s="291">
        <v>15</v>
      </c>
      <c r="G58" s="291">
        <v>17</v>
      </c>
      <c r="H58" s="291">
        <v>20</v>
      </c>
      <c r="I58" s="291">
        <v>19</v>
      </c>
      <c r="J58" s="291">
        <v>20</v>
      </c>
      <c r="K58" s="291">
        <v>14</v>
      </c>
      <c r="L58" s="293">
        <v>12</v>
      </c>
      <c r="M58" s="293">
        <v>15</v>
      </c>
      <c r="N58" s="293">
        <v>10</v>
      </c>
      <c r="O58" s="238">
        <f>SUM(C58:N58)</f>
        <v>177</v>
      </c>
    </row>
    <row r="59" spans="1:15" ht="16" x14ac:dyDescent="0.2">
      <c r="A59" s="235"/>
      <c r="B59" s="236" t="s">
        <v>13</v>
      </c>
      <c r="C59" s="293">
        <v>90</v>
      </c>
      <c r="D59" s="293">
        <v>90</v>
      </c>
      <c r="E59" s="293">
        <v>90</v>
      </c>
      <c r="F59" s="293">
        <v>90</v>
      </c>
      <c r="G59" s="293">
        <v>90</v>
      </c>
      <c r="H59" s="293">
        <v>90</v>
      </c>
      <c r="I59" s="293">
        <v>90</v>
      </c>
      <c r="J59" s="293">
        <v>90</v>
      </c>
      <c r="K59" s="293">
        <v>90</v>
      </c>
      <c r="L59" s="293">
        <v>90</v>
      </c>
      <c r="M59" s="293">
        <v>90</v>
      </c>
      <c r="N59" s="293">
        <v>90</v>
      </c>
      <c r="O59" s="239"/>
    </row>
    <row r="60" spans="1:15" ht="16" x14ac:dyDescent="0.2">
      <c r="A60" s="168"/>
      <c r="B60" s="240" t="s">
        <v>4</v>
      </c>
      <c r="C60" s="241">
        <f>C58*C59</f>
        <v>1080</v>
      </c>
      <c r="D60" s="241">
        <f t="shared" ref="D60:N60" si="7">D58*D59</f>
        <v>900</v>
      </c>
      <c r="E60" s="241">
        <f t="shared" si="7"/>
        <v>1170</v>
      </c>
      <c r="F60" s="241">
        <f t="shared" si="7"/>
        <v>1350</v>
      </c>
      <c r="G60" s="241">
        <f t="shared" si="7"/>
        <v>1530</v>
      </c>
      <c r="H60" s="241">
        <f t="shared" si="7"/>
        <v>1800</v>
      </c>
      <c r="I60" s="241">
        <f t="shared" si="7"/>
        <v>1710</v>
      </c>
      <c r="J60" s="241">
        <f t="shared" si="7"/>
        <v>1800</v>
      </c>
      <c r="K60" s="241">
        <f t="shared" si="7"/>
        <v>1260</v>
      </c>
      <c r="L60" s="241">
        <f t="shared" si="7"/>
        <v>1080</v>
      </c>
      <c r="M60" s="241">
        <f t="shared" si="7"/>
        <v>1350</v>
      </c>
      <c r="N60" s="241">
        <f t="shared" si="7"/>
        <v>900</v>
      </c>
      <c r="O60" s="242">
        <f>SUM(C60:N60)</f>
        <v>15930</v>
      </c>
    </row>
    <row r="61" spans="1:15" ht="16" x14ac:dyDescent="0.2">
      <c r="A61" s="235"/>
      <c r="B61" s="236"/>
      <c r="C61" s="237"/>
      <c r="D61" s="237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8"/>
    </row>
    <row r="62" spans="1:15" ht="16" x14ac:dyDescent="0.2">
      <c r="A62" s="235"/>
      <c r="B62" s="236"/>
      <c r="C62" s="237"/>
      <c r="D62" s="237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8"/>
    </row>
    <row r="63" spans="1:15" ht="16" x14ac:dyDescent="0.2">
      <c r="A63" s="243" t="s">
        <v>14</v>
      </c>
      <c r="B63" s="280" t="str">
        <f>IF(B21="","",B21)</f>
        <v>Followup treatments</v>
      </c>
      <c r="C63" s="237"/>
      <c r="D63" s="237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8"/>
    </row>
    <row r="64" spans="1:15" ht="8" customHeight="1" x14ac:dyDescent="0.2">
      <c r="A64" s="235"/>
      <c r="B64" s="244"/>
      <c r="C64" s="241"/>
      <c r="D64" s="237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8"/>
    </row>
    <row r="65" spans="1:15" ht="16" x14ac:dyDescent="0.2">
      <c r="A65" s="235"/>
      <c r="B65" s="236" t="s">
        <v>17</v>
      </c>
      <c r="C65" s="291">
        <v>45</v>
      </c>
      <c r="D65" s="291">
        <v>50</v>
      </c>
      <c r="E65" s="291">
        <v>55</v>
      </c>
      <c r="F65" s="291">
        <v>57</v>
      </c>
      <c r="G65" s="291">
        <v>60</v>
      </c>
      <c r="H65" s="291">
        <v>65</v>
      </c>
      <c r="I65" s="291">
        <v>70</v>
      </c>
      <c r="J65" s="291">
        <v>70</v>
      </c>
      <c r="K65" s="291">
        <v>66</v>
      </c>
      <c r="L65" s="291">
        <v>60</v>
      </c>
      <c r="M65" s="291">
        <v>45</v>
      </c>
      <c r="N65" s="291">
        <v>60</v>
      </c>
      <c r="O65" s="238">
        <f>SUM(C65:N65)</f>
        <v>703</v>
      </c>
    </row>
    <row r="66" spans="1:15" ht="16" x14ac:dyDescent="0.2">
      <c r="A66" s="235"/>
      <c r="B66" s="236" t="s">
        <v>13</v>
      </c>
      <c r="C66" s="291">
        <v>45</v>
      </c>
      <c r="D66" s="293">
        <v>45</v>
      </c>
      <c r="E66" s="293">
        <v>45</v>
      </c>
      <c r="F66" s="293">
        <v>45</v>
      </c>
      <c r="G66" s="293">
        <v>45</v>
      </c>
      <c r="H66" s="293">
        <v>45</v>
      </c>
      <c r="I66" s="293">
        <v>45</v>
      </c>
      <c r="J66" s="293">
        <v>45</v>
      </c>
      <c r="K66" s="293">
        <v>45</v>
      </c>
      <c r="L66" s="293">
        <v>45</v>
      </c>
      <c r="M66" s="293">
        <v>45</v>
      </c>
      <c r="N66" s="293">
        <v>45</v>
      </c>
      <c r="O66" s="239"/>
    </row>
    <row r="67" spans="1:15" ht="16" x14ac:dyDescent="0.2">
      <c r="A67" s="168"/>
      <c r="B67" s="240" t="s">
        <v>4</v>
      </c>
      <c r="C67" s="241">
        <f>C65*C66</f>
        <v>2025</v>
      </c>
      <c r="D67" s="241">
        <f t="shared" ref="D67:N67" si="8">D65*D66</f>
        <v>2250</v>
      </c>
      <c r="E67" s="241">
        <f t="shared" si="8"/>
        <v>2475</v>
      </c>
      <c r="F67" s="241">
        <f t="shared" si="8"/>
        <v>2565</v>
      </c>
      <c r="G67" s="241">
        <f t="shared" si="8"/>
        <v>2700</v>
      </c>
      <c r="H67" s="241">
        <f t="shared" si="8"/>
        <v>2925</v>
      </c>
      <c r="I67" s="241">
        <f t="shared" si="8"/>
        <v>3150</v>
      </c>
      <c r="J67" s="241">
        <f t="shared" si="8"/>
        <v>3150</v>
      </c>
      <c r="K67" s="241">
        <f t="shared" si="8"/>
        <v>2970</v>
      </c>
      <c r="L67" s="241">
        <f t="shared" si="8"/>
        <v>2700</v>
      </c>
      <c r="M67" s="241">
        <f t="shared" si="8"/>
        <v>2025</v>
      </c>
      <c r="N67" s="241">
        <f t="shared" si="8"/>
        <v>2700</v>
      </c>
      <c r="O67" s="242">
        <f>SUM(C67:N67)</f>
        <v>31635</v>
      </c>
    </row>
    <row r="68" spans="1:15" ht="16" x14ac:dyDescent="0.2">
      <c r="A68" s="235"/>
      <c r="B68" s="236"/>
      <c r="C68" s="237"/>
      <c r="D68" s="237"/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8"/>
    </row>
    <row r="69" spans="1:15" ht="16" x14ac:dyDescent="0.2">
      <c r="A69" s="235"/>
      <c r="B69" s="236"/>
      <c r="C69" s="237"/>
      <c r="D69" s="237"/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8"/>
    </row>
    <row r="70" spans="1:15" ht="16" x14ac:dyDescent="0.2">
      <c r="A70" s="243" t="s">
        <v>94</v>
      </c>
      <c r="B70" s="325" t="str">
        <f>IF(B28="","",B28)</f>
        <v>Product Sales</v>
      </c>
      <c r="C70" s="237"/>
      <c r="D70" s="237"/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8"/>
    </row>
    <row r="71" spans="1:15" ht="8" customHeight="1" x14ac:dyDescent="0.2">
      <c r="A71" s="235"/>
      <c r="B71" s="244"/>
      <c r="C71" s="241"/>
      <c r="D71" s="237"/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8"/>
    </row>
    <row r="72" spans="1:15" ht="16" x14ac:dyDescent="0.2">
      <c r="A72" s="235"/>
      <c r="B72" s="236" t="s">
        <v>17</v>
      </c>
      <c r="C72" s="291"/>
      <c r="D72" s="291"/>
      <c r="E72" s="291"/>
      <c r="F72" s="291"/>
      <c r="G72" s="291"/>
      <c r="H72" s="291"/>
      <c r="I72" s="291"/>
      <c r="J72" s="291"/>
      <c r="K72" s="291"/>
      <c r="L72" s="291"/>
      <c r="M72" s="291"/>
      <c r="N72" s="291"/>
      <c r="O72" s="238">
        <f>SUM(C72:N72)</f>
        <v>0</v>
      </c>
    </row>
    <row r="73" spans="1:15" ht="16" x14ac:dyDescent="0.2">
      <c r="A73" s="235"/>
      <c r="B73" s="236" t="s">
        <v>13</v>
      </c>
      <c r="C73" s="293"/>
      <c r="D73" s="293"/>
      <c r="E73" s="293"/>
      <c r="F73" s="293"/>
      <c r="G73" s="293"/>
      <c r="H73" s="293"/>
      <c r="I73" s="293"/>
      <c r="J73" s="293"/>
      <c r="K73" s="293"/>
      <c r="L73" s="293"/>
      <c r="M73" s="293"/>
      <c r="N73" s="293"/>
      <c r="O73" s="239"/>
    </row>
    <row r="74" spans="1:15" ht="16" x14ac:dyDescent="0.2">
      <c r="A74" s="168"/>
      <c r="B74" s="240" t="s">
        <v>4</v>
      </c>
      <c r="C74" s="241">
        <f>C72*C73</f>
        <v>0</v>
      </c>
      <c r="D74" s="241">
        <f t="shared" ref="D74:N74" si="9">D72*D73</f>
        <v>0</v>
      </c>
      <c r="E74" s="241">
        <f t="shared" si="9"/>
        <v>0</v>
      </c>
      <c r="F74" s="241">
        <f t="shared" si="9"/>
        <v>0</v>
      </c>
      <c r="G74" s="241">
        <f t="shared" si="9"/>
        <v>0</v>
      </c>
      <c r="H74" s="241">
        <f t="shared" si="9"/>
        <v>0</v>
      </c>
      <c r="I74" s="241">
        <f t="shared" si="9"/>
        <v>0</v>
      </c>
      <c r="J74" s="241">
        <f t="shared" si="9"/>
        <v>0</v>
      </c>
      <c r="K74" s="241">
        <f t="shared" si="9"/>
        <v>0</v>
      </c>
      <c r="L74" s="241">
        <f t="shared" si="9"/>
        <v>0</v>
      </c>
      <c r="M74" s="241">
        <f t="shared" si="9"/>
        <v>0</v>
      </c>
      <c r="N74" s="241">
        <f t="shared" si="9"/>
        <v>0</v>
      </c>
      <c r="O74" s="242">
        <f>SUM(C74:N74)</f>
        <v>0</v>
      </c>
    </row>
    <row r="75" spans="1:15" ht="16" x14ac:dyDescent="0.2">
      <c r="A75" s="235"/>
      <c r="B75" s="236"/>
      <c r="C75" s="237"/>
      <c r="D75" s="237"/>
      <c r="E75" s="237"/>
      <c r="F75" s="237"/>
      <c r="G75" s="237"/>
      <c r="H75" s="237"/>
      <c r="I75" s="237"/>
      <c r="J75" s="237"/>
      <c r="K75" s="237"/>
      <c r="L75" s="237"/>
      <c r="M75" s="237"/>
      <c r="N75" s="237"/>
      <c r="O75" s="238"/>
    </row>
    <row r="76" spans="1:15" ht="16" x14ac:dyDescent="0.2">
      <c r="A76" s="235"/>
      <c r="B76" s="244" t="s">
        <v>63</v>
      </c>
      <c r="C76" s="241">
        <f t="shared" ref="C76:N76" si="10">C72+C65+C58</f>
        <v>57</v>
      </c>
      <c r="D76" s="241">
        <f t="shared" si="10"/>
        <v>60</v>
      </c>
      <c r="E76" s="241">
        <f t="shared" si="10"/>
        <v>68</v>
      </c>
      <c r="F76" s="241">
        <f t="shared" si="10"/>
        <v>72</v>
      </c>
      <c r="G76" s="241">
        <f t="shared" si="10"/>
        <v>77</v>
      </c>
      <c r="H76" s="241">
        <f t="shared" si="10"/>
        <v>85</v>
      </c>
      <c r="I76" s="241">
        <f t="shared" si="10"/>
        <v>89</v>
      </c>
      <c r="J76" s="241">
        <f t="shared" si="10"/>
        <v>90</v>
      </c>
      <c r="K76" s="241">
        <f t="shared" si="10"/>
        <v>80</v>
      </c>
      <c r="L76" s="241">
        <f t="shared" si="10"/>
        <v>72</v>
      </c>
      <c r="M76" s="241">
        <f t="shared" si="10"/>
        <v>60</v>
      </c>
      <c r="N76" s="241">
        <f t="shared" si="10"/>
        <v>70</v>
      </c>
      <c r="O76" s="242"/>
    </row>
    <row r="77" spans="1:15" ht="16" x14ac:dyDescent="0.2">
      <c r="A77" s="235"/>
      <c r="B77" s="244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2"/>
    </row>
    <row r="78" spans="1:15" ht="16" x14ac:dyDescent="0.2">
      <c r="A78" s="235"/>
      <c r="B78" s="244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2"/>
    </row>
    <row r="79" spans="1:15" ht="16" x14ac:dyDescent="0.2">
      <c r="A79" s="235"/>
      <c r="B79" s="244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2"/>
    </row>
    <row r="80" spans="1:15" ht="16" x14ac:dyDescent="0.2">
      <c r="A80" s="235"/>
      <c r="B80" s="236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2"/>
    </row>
    <row r="81" spans="1:15" ht="16" x14ac:dyDescent="0.2">
      <c r="A81" s="243" t="s">
        <v>15</v>
      </c>
      <c r="B81" s="236"/>
      <c r="C81" s="245">
        <f t="shared" ref="C81:N81" si="11">C60+C67+C74</f>
        <v>3105</v>
      </c>
      <c r="D81" s="245">
        <f t="shared" si="11"/>
        <v>3150</v>
      </c>
      <c r="E81" s="245">
        <f t="shared" si="11"/>
        <v>3645</v>
      </c>
      <c r="F81" s="245">
        <f t="shared" si="11"/>
        <v>3915</v>
      </c>
      <c r="G81" s="245">
        <f t="shared" si="11"/>
        <v>4230</v>
      </c>
      <c r="H81" s="245">
        <f t="shared" si="11"/>
        <v>4725</v>
      </c>
      <c r="I81" s="245">
        <f t="shared" si="11"/>
        <v>4860</v>
      </c>
      <c r="J81" s="245">
        <f t="shared" si="11"/>
        <v>4950</v>
      </c>
      <c r="K81" s="245">
        <f t="shared" si="11"/>
        <v>4230</v>
      </c>
      <c r="L81" s="245">
        <f t="shared" si="11"/>
        <v>3780</v>
      </c>
      <c r="M81" s="245">
        <f t="shared" si="11"/>
        <v>3375</v>
      </c>
      <c r="N81" s="245">
        <f t="shared" si="11"/>
        <v>3600</v>
      </c>
      <c r="O81" s="246">
        <f>SUM(C81:N81)</f>
        <v>47565</v>
      </c>
    </row>
    <row r="82" spans="1:15" ht="14" thickBot="1" x14ac:dyDescent="0.2">
      <c r="A82" s="169"/>
      <c r="B82" s="247"/>
      <c r="C82" s="247"/>
      <c r="D82" s="247"/>
      <c r="E82" s="247"/>
      <c r="F82" s="247"/>
      <c r="G82" s="247"/>
      <c r="H82" s="247"/>
      <c r="I82" s="247"/>
      <c r="J82" s="247"/>
      <c r="K82" s="247"/>
      <c r="L82" s="247"/>
      <c r="M82" s="247"/>
      <c r="N82" s="247"/>
      <c r="O82" s="206"/>
    </row>
    <row r="86" spans="1:15" x14ac:dyDescent="0.15"/>
    <row r="209" spans="1:1" x14ac:dyDescent="0.15">
      <c r="A209">
        <v>9</v>
      </c>
    </row>
  </sheetData>
  <sheetProtection formatCells="0" formatColumns="0" formatRows="0"/>
  <protectedRanges>
    <protectedRange sqref="B64:B66 C63:O64 O66" name="Range24"/>
    <protectedRange sqref="B34" name="Range22"/>
    <protectedRange sqref="B21:B24 C21:O22 O24" name="Range20"/>
    <protectedRange sqref="B65:B66" name="Range18"/>
    <protectedRange sqref="B34" name="Range16"/>
    <protectedRange sqref="B21:B24 C21:N22" name="Range14"/>
    <protectedRange password="CA55" sqref="A81:N81" name="Range12"/>
    <protectedRange password="CA55" sqref="B74" name="Range10"/>
    <protectedRange password="CE28" sqref="C74:N74 C67:N67 B60:N60" name="Range8"/>
    <protectedRange password="CA55" sqref="A39:O39 O81" name="Range6"/>
    <protectedRange password="CE28" sqref="B32 O32 O60 O67 O74" name="Range4"/>
    <protectedRange password="CE28" sqref="A18:O18 C25:N25 C32:N32" name="Range2"/>
    <protectedRange password="CA55" sqref="A3:O14" name="Range1"/>
    <protectedRange password="CE28" sqref="B25 O25" name="Range3"/>
    <protectedRange password="CE28" sqref="B34:O37" name="Range5"/>
    <protectedRange password="CE28" sqref="A45:P54" name="Range7"/>
    <protectedRange password="CE28" sqref="B67" name="Range9"/>
    <protectedRange password="CA55" sqref="B76:O79" name="Range11"/>
    <protectedRange sqref="C23:N24 C30:N31 C65:N66 C72:N73 C58:N59 B14:N17" name="Range13"/>
    <protectedRange sqref="B30:B31" name="Range15"/>
    <protectedRange sqref="B58:B59" name="Range17"/>
    <protectedRange sqref="C23:N24 C30:N31 C65:N66 C72:N73 O23 O30 O58 O65 O72 C58:N59 B14:O17" name="Range19"/>
    <protectedRange sqref="B28:B31 C28:O29 O31" name="Range21"/>
    <protectedRange sqref="B56:B59 C56:O57 B63 B70 O59" name="Range23"/>
    <protectedRange sqref="B72:B73 O73" name="Range25"/>
  </protectedRanges>
  <phoneticPr fontId="0" type="noConversion"/>
  <printOptions gridLines="1"/>
  <pageMargins left="0.12" right="0.15" top="1.0900000000000001" bottom="0.51" header="0.5" footer="0.5"/>
  <pageSetup scale="69" firstPageNumber="17" orientation="landscape" r:id="rId1"/>
  <headerFooter alignWithMargins="0"/>
  <rowBreaks count="2" manualBreakCount="2">
    <brk id="39" max="14" man="1"/>
    <brk id="44" max="1638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R89"/>
  <sheetViews>
    <sheetView topLeftCell="A78" zoomScale="95" zoomScaleNormal="95" workbookViewId="0">
      <selection activeCell="B21" sqref="B21"/>
    </sheetView>
  </sheetViews>
  <sheetFormatPr baseColWidth="10" defaultColWidth="8.83203125" defaultRowHeight="13" x14ac:dyDescent="0.15"/>
  <cols>
    <col min="1" max="1" width="23.6640625" style="347" customWidth="1"/>
    <col min="2" max="2" width="8.1640625" bestFit="1" customWidth="1"/>
    <col min="3" max="3" width="8" bestFit="1" customWidth="1"/>
    <col min="4" max="11" width="8.1640625" bestFit="1" customWidth="1"/>
    <col min="12" max="14" width="9.1640625" bestFit="1" customWidth="1"/>
  </cols>
  <sheetData>
    <row r="1" spans="1:14" ht="24" customHeight="1" x14ac:dyDescent="0.45">
      <c r="A1" s="337" t="str">
        <f>'Basic Info.'!C7</f>
        <v xml:space="preserve">Black Birch Chiropractic 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218"/>
    </row>
    <row r="2" spans="1:14" ht="16" x14ac:dyDescent="0.2">
      <c r="A2" s="338" t="s">
        <v>68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221"/>
    </row>
    <row r="3" spans="1:14" ht="16" x14ac:dyDescent="0.2">
      <c r="A3" s="338" t="str">
        <f ca="1">'1Sales'!A5</f>
        <v>For the Period Ending December, 2018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221"/>
    </row>
    <row r="4" spans="1:14" x14ac:dyDescent="0.15">
      <c r="A4" s="339"/>
      <c r="B4" s="251"/>
      <c r="C4" s="251"/>
      <c r="D4" s="251"/>
      <c r="E4" s="251"/>
      <c r="F4" s="251"/>
      <c r="G4" s="251"/>
      <c r="H4" s="251"/>
      <c r="I4" s="251"/>
      <c r="J4" s="251"/>
      <c r="K4" s="251"/>
      <c r="L4" s="251"/>
      <c r="M4" s="251"/>
      <c r="N4" s="202"/>
    </row>
    <row r="5" spans="1:14" x14ac:dyDescent="0.15">
      <c r="A5" s="340" t="s">
        <v>0</v>
      </c>
      <c r="B5" s="252">
        <f ca="1">'1Sales'!C9</f>
        <v>43101</v>
      </c>
      <c r="C5" s="252">
        <f ca="1">'1Sales'!D9</f>
        <v>43132</v>
      </c>
      <c r="D5" s="252">
        <f ca="1">'1Sales'!E9</f>
        <v>43160</v>
      </c>
      <c r="E5" s="252">
        <f ca="1">'1Sales'!F9</f>
        <v>43191</v>
      </c>
      <c r="F5" s="252">
        <f ca="1">'1Sales'!G9</f>
        <v>43221</v>
      </c>
      <c r="G5" s="252">
        <f ca="1">'1Sales'!H9</f>
        <v>43252</v>
      </c>
      <c r="H5" s="252">
        <f ca="1">'1Sales'!I9</f>
        <v>43282</v>
      </c>
      <c r="I5" s="252">
        <f ca="1">'1Sales'!J9</f>
        <v>43313</v>
      </c>
      <c r="J5" s="252">
        <f ca="1">'1Sales'!K9</f>
        <v>43344</v>
      </c>
      <c r="K5" s="252">
        <f ca="1">'1Sales'!L9</f>
        <v>43374</v>
      </c>
      <c r="L5" s="252">
        <f ca="1">'1Sales'!M9</f>
        <v>43405</v>
      </c>
      <c r="M5" s="252">
        <f ca="1">'1Sales'!N9</f>
        <v>43435</v>
      </c>
      <c r="N5" s="204" t="s">
        <v>1</v>
      </c>
    </row>
    <row r="6" spans="1:14" x14ac:dyDescent="0.15">
      <c r="A6" s="340"/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04"/>
    </row>
    <row r="7" spans="1:14" x14ac:dyDescent="0.15">
      <c r="A7" s="340"/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04"/>
    </row>
    <row r="8" spans="1:14" ht="14" x14ac:dyDescent="0.15">
      <c r="A8" s="341" t="s">
        <v>2</v>
      </c>
      <c r="B8" s="254">
        <f>'1Sales'!C39</f>
        <v>540</v>
      </c>
      <c r="C8" s="254">
        <f>'1Sales'!D39</f>
        <v>810</v>
      </c>
      <c r="D8" s="254">
        <f>'1Sales'!E39</f>
        <v>1080</v>
      </c>
      <c r="E8" s="254">
        <f>'1Sales'!F39</f>
        <v>1170</v>
      </c>
      <c r="F8" s="254">
        <f>'1Sales'!G39</f>
        <v>1530</v>
      </c>
      <c r="G8" s="254">
        <f>'1Sales'!H39</f>
        <v>1665</v>
      </c>
      <c r="H8" s="254">
        <f>'1Sales'!I39</f>
        <v>1530</v>
      </c>
      <c r="I8" s="254">
        <f>'1Sales'!J39</f>
        <v>1665</v>
      </c>
      <c r="J8" s="254">
        <f>'1Sales'!K39</f>
        <v>1800</v>
      </c>
      <c r="K8" s="254">
        <f>'1Sales'!L39</f>
        <v>1755</v>
      </c>
      <c r="L8" s="254">
        <f>'1Sales'!M39</f>
        <v>2160</v>
      </c>
      <c r="M8" s="254">
        <f>'1Sales'!N39</f>
        <v>2025</v>
      </c>
      <c r="N8" s="255">
        <f>SUM(B8:M8)</f>
        <v>17730</v>
      </c>
    </row>
    <row r="9" spans="1:14" ht="15" thickBot="1" x14ac:dyDescent="0.2">
      <c r="A9" s="341"/>
      <c r="B9" s="254"/>
      <c r="C9" s="254"/>
      <c r="D9" s="254"/>
      <c r="E9" s="254"/>
      <c r="F9" s="254"/>
      <c r="G9" s="254"/>
      <c r="H9" s="254"/>
      <c r="I9" s="254"/>
      <c r="J9" s="254"/>
      <c r="K9" s="254"/>
      <c r="L9" s="254"/>
      <c r="M9" s="254"/>
      <c r="N9" s="255"/>
    </row>
    <row r="10" spans="1:14" ht="15" thickTop="1" x14ac:dyDescent="0.15">
      <c r="A10" s="342" t="s">
        <v>69</v>
      </c>
      <c r="B10" s="143"/>
      <c r="C10" s="143"/>
      <c r="D10" s="143"/>
      <c r="E10" s="143"/>
      <c r="F10" s="143"/>
      <c r="G10" s="143"/>
      <c r="H10" s="143"/>
      <c r="I10" s="143"/>
      <c r="J10" s="143"/>
      <c r="K10" s="143"/>
      <c r="L10" s="143"/>
      <c r="M10" s="143"/>
      <c r="N10" s="256"/>
    </row>
    <row r="11" spans="1:14" x14ac:dyDescent="0.15">
      <c r="A11" s="343" t="s">
        <v>70</v>
      </c>
      <c r="B11" s="286">
        <f>B8</f>
        <v>540</v>
      </c>
      <c r="C11" s="286">
        <f t="shared" ref="C11:M11" si="0">C8</f>
        <v>810</v>
      </c>
      <c r="D11" s="286">
        <f t="shared" si="0"/>
        <v>1080</v>
      </c>
      <c r="E11" s="286">
        <f t="shared" si="0"/>
        <v>1170</v>
      </c>
      <c r="F11" s="286">
        <f t="shared" si="0"/>
        <v>1530</v>
      </c>
      <c r="G11" s="286">
        <f t="shared" si="0"/>
        <v>1665</v>
      </c>
      <c r="H11" s="286">
        <f t="shared" si="0"/>
        <v>1530</v>
      </c>
      <c r="I11" s="286">
        <f t="shared" si="0"/>
        <v>1665</v>
      </c>
      <c r="J11" s="286">
        <f t="shared" si="0"/>
        <v>1800</v>
      </c>
      <c r="K11" s="286">
        <f t="shared" si="0"/>
        <v>1755</v>
      </c>
      <c r="L11" s="286">
        <f t="shared" si="0"/>
        <v>2160</v>
      </c>
      <c r="M11" s="286">
        <f t="shared" si="0"/>
        <v>2025</v>
      </c>
      <c r="N11" s="258">
        <f>SUM(B11:M11)</f>
        <v>17730</v>
      </c>
    </row>
    <row r="12" spans="1:14" x14ac:dyDescent="0.15">
      <c r="A12" s="343" t="s">
        <v>71</v>
      </c>
      <c r="B12" s="287"/>
      <c r="C12" s="286"/>
      <c r="D12" s="286"/>
      <c r="E12" s="286"/>
      <c r="F12" s="286"/>
      <c r="G12" s="286"/>
      <c r="H12" s="286"/>
      <c r="I12" s="286"/>
      <c r="J12" s="286"/>
      <c r="K12" s="286"/>
      <c r="L12" s="286"/>
      <c r="M12" s="286"/>
      <c r="N12" s="258">
        <f>SUM(B12:M12)</f>
        <v>0</v>
      </c>
    </row>
    <row r="13" spans="1:14" x14ac:dyDescent="0.15">
      <c r="A13" s="343" t="s">
        <v>72</v>
      </c>
      <c r="B13" s="287">
        <f>'Start Up'!C38</f>
        <v>20000</v>
      </c>
      <c r="C13" s="286"/>
      <c r="D13" s="286"/>
      <c r="E13" s="286"/>
      <c r="F13" s="286"/>
      <c r="G13" s="286"/>
      <c r="H13" s="286"/>
      <c r="I13" s="286"/>
      <c r="J13" s="286"/>
      <c r="K13" s="286"/>
      <c r="L13" s="286"/>
      <c r="M13" s="286"/>
      <c r="N13" s="258">
        <f>SUM(B13:M13)</f>
        <v>20000</v>
      </c>
    </row>
    <row r="14" spans="1:14" x14ac:dyDescent="0.15">
      <c r="A14" s="343" t="s">
        <v>73</v>
      </c>
      <c r="B14" s="288">
        <f>'Start Up'!C37</f>
        <v>8000</v>
      </c>
      <c r="C14" s="303"/>
      <c r="D14" s="303"/>
      <c r="E14" s="303"/>
      <c r="F14" s="303"/>
      <c r="G14" s="303"/>
      <c r="H14" s="303"/>
      <c r="I14" s="303"/>
      <c r="J14" s="303"/>
      <c r="K14" s="303"/>
      <c r="L14" s="303"/>
      <c r="M14" s="303"/>
      <c r="N14" s="271">
        <f>SUM(B14:M14)</f>
        <v>8000</v>
      </c>
    </row>
    <row r="15" spans="1:14" ht="14" x14ac:dyDescent="0.15">
      <c r="A15" s="344" t="s">
        <v>74</v>
      </c>
      <c r="B15" s="250">
        <f t="shared" ref="B15:M15" si="1">SUM(B11:B14)</f>
        <v>28540</v>
      </c>
      <c r="C15" s="250">
        <f t="shared" si="1"/>
        <v>810</v>
      </c>
      <c r="D15" s="250">
        <f t="shared" si="1"/>
        <v>1080</v>
      </c>
      <c r="E15" s="250">
        <f t="shared" si="1"/>
        <v>1170</v>
      </c>
      <c r="F15" s="250">
        <f t="shared" si="1"/>
        <v>1530</v>
      </c>
      <c r="G15" s="250">
        <f t="shared" si="1"/>
        <v>1665</v>
      </c>
      <c r="H15" s="250">
        <f t="shared" si="1"/>
        <v>1530</v>
      </c>
      <c r="I15" s="250">
        <f t="shared" si="1"/>
        <v>1665</v>
      </c>
      <c r="J15" s="250">
        <f t="shared" si="1"/>
        <v>1800</v>
      </c>
      <c r="K15" s="250">
        <f t="shared" si="1"/>
        <v>1755</v>
      </c>
      <c r="L15" s="250">
        <f t="shared" si="1"/>
        <v>2160</v>
      </c>
      <c r="M15" s="250">
        <f t="shared" si="1"/>
        <v>2025</v>
      </c>
      <c r="N15" s="258">
        <f>SUM(B15:M15)</f>
        <v>45730</v>
      </c>
    </row>
    <row r="16" spans="1:14" x14ac:dyDescent="0.15">
      <c r="A16" s="343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8"/>
    </row>
    <row r="17" spans="1:18" ht="14" x14ac:dyDescent="0.15">
      <c r="A17" s="342" t="s">
        <v>75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8"/>
    </row>
    <row r="18" spans="1:18" ht="15" customHeight="1" x14ac:dyDescent="0.2">
      <c r="A18" s="343" t="s">
        <v>78</v>
      </c>
      <c r="B18" s="257">
        <f>'Start Up'!C24+'1Sales'!C32*'2Cash Flow'!$R$18</f>
        <v>500</v>
      </c>
      <c r="C18" s="257">
        <f>'1Sales'!D32*$R$18</f>
        <v>0</v>
      </c>
      <c r="D18" s="257">
        <f>'1Sales'!E32*$R$18</f>
        <v>0</v>
      </c>
      <c r="E18" s="257">
        <f>'1Sales'!F32*$R$18</f>
        <v>0</v>
      </c>
      <c r="F18" s="257">
        <f>'1Sales'!G32*$R$18</f>
        <v>0</v>
      </c>
      <c r="G18" s="257">
        <f>'1Sales'!H32*$R$18</f>
        <v>0</v>
      </c>
      <c r="H18" s="257">
        <f>'1Sales'!I32*$R$18</f>
        <v>0</v>
      </c>
      <c r="I18" s="257">
        <f>'1Sales'!J32*$R$18</f>
        <v>0</v>
      </c>
      <c r="J18" s="257">
        <f>'1Sales'!K32*$R$18</f>
        <v>0</v>
      </c>
      <c r="K18" s="257">
        <f>'1Sales'!L32*$R$18</f>
        <v>0</v>
      </c>
      <c r="L18" s="257">
        <f>'1Sales'!M32*$R$18</f>
        <v>0</v>
      </c>
      <c r="M18" s="257">
        <f>'1Sales'!N32*$R$18</f>
        <v>0</v>
      </c>
      <c r="N18" s="258">
        <f>SUM(B18:M18)</f>
        <v>500</v>
      </c>
      <c r="O18" s="180" t="s">
        <v>187</v>
      </c>
      <c r="P18" s="3"/>
      <c r="Q18" s="3"/>
      <c r="R18" s="277">
        <v>0.4</v>
      </c>
    </row>
    <row r="19" spans="1:18" x14ac:dyDescent="0.15">
      <c r="A19" s="343" t="s">
        <v>76</v>
      </c>
      <c r="B19" s="286"/>
      <c r="C19" s="294"/>
      <c r="D19" s="294"/>
      <c r="E19" s="294"/>
      <c r="F19" s="294"/>
      <c r="G19" s="294"/>
      <c r="H19" s="294"/>
      <c r="I19" s="294"/>
      <c r="J19" s="294"/>
      <c r="K19" s="294"/>
      <c r="L19" s="294"/>
      <c r="M19" s="294"/>
      <c r="N19" s="258">
        <f t="shared" ref="N19:N36" si="2">SUM(B19:M19)</f>
        <v>0</v>
      </c>
    </row>
    <row r="20" spans="1:18" x14ac:dyDescent="0.15">
      <c r="A20" s="343" t="s">
        <v>77</v>
      </c>
      <c r="B20" s="286"/>
      <c r="C20" s="286"/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58">
        <f t="shared" si="2"/>
        <v>0</v>
      </c>
    </row>
    <row r="21" spans="1:18" x14ac:dyDescent="0.15">
      <c r="A21" s="343" t="s">
        <v>123</v>
      </c>
      <c r="B21" s="286">
        <v>350</v>
      </c>
      <c r="C21" s="294"/>
      <c r="D21" s="294"/>
      <c r="E21" s="294"/>
      <c r="F21" s="294"/>
      <c r="G21" s="294"/>
      <c r="H21" s="294"/>
      <c r="I21" s="294"/>
      <c r="J21" s="294"/>
      <c r="K21" s="294"/>
      <c r="L21" s="294"/>
      <c r="M21" s="294"/>
      <c r="N21" s="258">
        <f>SUM(B21:M21)</f>
        <v>350</v>
      </c>
    </row>
    <row r="22" spans="1:18" x14ac:dyDescent="0.15">
      <c r="A22" s="343" t="s">
        <v>79</v>
      </c>
      <c r="B22" s="289">
        <f>'Start Up'!C21+'Start Up'!C23+'Start Up'!C26+'Start Up'!C28+'Start Up'!C29</f>
        <v>7900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94"/>
      <c r="M22" s="294"/>
      <c r="N22" s="258">
        <f t="shared" si="2"/>
        <v>7900</v>
      </c>
    </row>
    <row r="23" spans="1:18" x14ac:dyDescent="0.15">
      <c r="A23" s="343" t="s">
        <v>133</v>
      </c>
      <c r="B23" s="289">
        <f>'Start Up'!C20</f>
        <v>10000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58">
        <f t="shared" si="2"/>
        <v>10000</v>
      </c>
    </row>
    <row r="24" spans="1:18" x14ac:dyDescent="0.15">
      <c r="A24" s="343" t="s">
        <v>134</v>
      </c>
      <c r="B24" s="290">
        <f>'Start Up'!C27</f>
        <v>0</v>
      </c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94"/>
      <c r="N24" s="258">
        <f t="shared" si="2"/>
        <v>0</v>
      </c>
    </row>
    <row r="25" spans="1:18" x14ac:dyDescent="0.15">
      <c r="A25" s="343" t="s">
        <v>130</v>
      </c>
      <c r="B25" s="290">
        <f>'Start Up'!C25</f>
        <v>0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58">
        <f t="shared" si="2"/>
        <v>0</v>
      </c>
    </row>
    <row r="26" spans="1:18" x14ac:dyDescent="0.15">
      <c r="A26" s="343" t="s">
        <v>80</v>
      </c>
      <c r="B26" s="294"/>
      <c r="C26" s="294"/>
      <c r="D26" s="294"/>
      <c r="E26" s="294"/>
      <c r="F26" s="294"/>
      <c r="G26" s="294"/>
      <c r="H26" s="294"/>
      <c r="I26" s="294"/>
      <c r="J26" s="294"/>
      <c r="K26" s="294"/>
      <c r="L26" s="294"/>
      <c r="M26" s="294"/>
      <c r="N26" s="258">
        <f t="shared" si="2"/>
        <v>0</v>
      </c>
    </row>
    <row r="27" spans="1:18" x14ac:dyDescent="0.15">
      <c r="A27" s="343" t="s">
        <v>81</v>
      </c>
      <c r="B27" s="294">
        <v>50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58">
        <f t="shared" si="2"/>
        <v>50</v>
      </c>
    </row>
    <row r="28" spans="1:18" x14ac:dyDescent="0.15">
      <c r="A28" s="343" t="s">
        <v>82</v>
      </c>
      <c r="B28" s="294">
        <v>75</v>
      </c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4"/>
      <c r="N28" s="258">
        <f t="shared" si="2"/>
        <v>75</v>
      </c>
    </row>
    <row r="29" spans="1:18" x14ac:dyDescent="0.15">
      <c r="A29" s="343" t="s">
        <v>83</v>
      </c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58">
        <f t="shared" si="2"/>
        <v>0</v>
      </c>
    </row>
    <row r="30" spans="1:18" x14ac:dyDescent="0.15">
      <c r="A30" s="343" t="s">
        <v>84</v>
      </c>
      <c r="B30" s="294"/>
      <c r="C30" s="294"/>
      <c r="D30" s="294"/>
      <c r="E30" s="294"/>
      <c r="F30" s="294"/>
      <c r="G30" s="294"/>
      <c r="H30" s="294"/>
      <c r="I30" s="294"/>
      <c r="J30" s="294"/>
      <c r="K30" s="294"/>
      <c r="L30" s="294"/>
      <c r="M30" s="294"/>
      <c r="N30" s="258">
        <f t="shared" si="2"/>
        <v>0</v>
      </c>
    </row>
    <row r="31" spans="1:18" x14ac:dyDescent="0.15">
      <c r="A31" s="343" t="s">
        <v>85</v>
      </c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58">
        <f t="shared" si="2"/>
        <v>0</v>
      </c>
    </row>
    <row r="32" spans="1:18" x14ac:dyDescent="0.15">
      <c r="A32" s="343" t="s">
        <v>86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58">
        <f t="shared" si="2"/>
        <v>0</v>
      </c>
    </row>
    <row r="33" spans="1:14" x14ac:dyDescent="0.15">
      <c r="A33" s="343" t="s">
        <v>87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58">
        <f t="shared" si="2"/>
        <v>0</v>
      </c>
    </row>
    <row r="34" spans="1:14" x14ac:dyDescent="0.15">
      <c r="A34" s="343" t="s">
        <v>3</v>
      </c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58">
        <f t="shared" si="2"/>
        <v>0</v>
      </c>
    </row>
    <row r="35" spans="1:14" x14ac:dyDescent="0.15">
      <c r="A35" s="343" t="s">
        <v>88</v>
      </c>
      <c r="B35" s="286">
        <v>1300</v>
      </c>
      <c r="C35" s="286"/>
      <c r="D35" s="294"/>
      <c r="E35" s="294"/>
      <c r="F35" s="294"/>
      <c r="G35" s="294"/>
      <c r="H35" s="294"/>
      <c r="I35" s="294"/>
      <c r="J35" s="294"/>
      <c r="K35" s="294"/>
      <c r="L35" s="294"/>
      <c r="M35" s="294"/>
      <c r="N35" s="258">
        <f t="shared" si="2"/>
        <v>1300</v>
      </c>
    </row>
    <row r="36" spans="1:14" x14ac:dyDescent="0.15">
      <c r="A36" s="343" t="s">
        <v>89</v>
      </c>
      <c r="B36" s="303"/>
      <c r="C36" s="303"/>
      <c r="D36" s="303"/>
      <c r="E36" s="303"/>
      <c r="F36" s="303"/>
      <c r="G36" s="303"/>
      <c r="H36" s="303"/>
      <c r="I36" s="303"/>
      <c r="J36" s="303"/>
      <c r="K36" s="303"/>
      <c r="L36" s="303"/>
      <c r="M36" s="303"/>
      <c r="N36" s="271">
        <f t="shared" si="2"/>
        <v>0</v>
      </c>
    </row>
    <row r="37" spans="1:14" ht="14" x14ac:dyDescent="0.15">
      <c r="A37" s="344" t="s">
        <v>90</v>
      </c>
      <c r="B37" s="250">
        <f t="shared" ref="B37:N37" si="3">SUM(B18:B36)</f>
        <v>20175</v>
      </c>
      <c r="C37" s="250">
        <f t="shared" si="3"/>
        <v>0</v>
      </c>
      <c r="D37" s="250">
        <f t="shared" si="3"/>
        <v>0</v>
      </c>
      <c r="E37" s="250">
        <f t="shared" si="3"/>
        <v>0</v>
      </c>
      <c r="F37" s="250">
        <f t="shared" si="3"/>
        <v>0</v>
      </c>
      <c r="G37" s="250">
        <f t="shared" si="3"/>
        <v>0</v>
      </c>
      <c r="H37" s="250">
        <f t="shared" si="3"/>
        <v>0</v>
      </c>
      <c r="I37" s="250">
        <f t="shared" si="3"/>
        <v>0</v>
      </c>
      <c r="J37" s="250">
        <f t="shared" si="3"/>
        <v>0</v>
      </c>
      <c r="K37" s="250">
        <f t="shared" si="3"/>
        <v>0</v>
      </c>
      <c r="L37" s="250">
        <f t="shared" si="3"/>
        <v>0</v>
      </c>
      <c r="M37" s="250">
        <f t="shared" si="3"/>
        <v>0</v>
      </c>
      <c r="N37" s="258">
        <f t="shared" si="3"/>
        <v>20175</v>
      </c>
    </row>
    <row r="38" spans="1:14" x14ac:dyDescent="0.15">
      <c r="A38" s="343"/>
      <c r="B38" s="257"/>
      <c r="C38" s="257"/>
      <c r="D38" s="257"/>
      <c r="E38" s="257"/>
      <c r="F38" s="257"/>
      <c r="G38" s="257"/>
      <c r="H38" s="257"/>
      <c r="I38" s="257"/>
      <c r="J38" s="257"/>
      <c r="K38" s="257"/>
      <c r="L38" s="257"/>
      <c r="M38" s="257"/>
      <c r="N38" s="258"/>
    </row>
    <row r="39" spans="1:14" ht="14" x14ac:dyDescent="0.15">
      <c r="A39" s="344" t="s">
        <v>91</v>
      </c>
      <c r="B39" s="295">
        <f t="shared" ref="B39:M39" si="4">B15-B37</f>
        <v>8365</v>
      </c>
      <c r="C39" s="295">
        <f t="shared" si="4"/>
        <v>810</v>
      </c>
      <c r="D39" s="295">
        <f t="shared" si="4"/>
        <v>1080</v>
      </c>
      <c r="E39" s="295">
        <f t="shared" si="4"/>
        <v>1170</v>
      </c>
      <c r="F39" s="295">
        <f t="shared" si="4"/>
        <v>1530</v>
      </c>
      <c r="G39" s="295">
        <f t="shared" si="4"/>
        <v>1665</v>
      </c>
      <c r="H39" s="295">
        <f t="shared" si="4"/>
        <v>1530</v>
      </c>
      <c r="I39" s="295">
        <f t="shared" si="4"/>
        <v>1665</v>
      </c>
      <c r="J39" s="295">
        <f t="shared" si="4"/>
        <v>1800</v>
      </c>
      <c r="K39" s="295">
        <f t="shared" si="4"/>
        <v>1755</v>
      </c>
      <c r="L39" s="295">
        <f t="shared" si="4"/>
        <v>2160</v>
      </c>
      <c r="M39" s="295">
        <f t="shared" si="4"/>
        <v>2025</v>
      </c>
      <c r="N39" s="296">
        <f>SUM(B39:M39)</f>
        <v>25555</v>
      </c>
    </row>
    <row r="40" spans="1:14" x14ac:dyDescent="0.15">
      <c r="A40" s="343"/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8"/>
    </row>
    <row r="41" spans="1:14" ht="14" x14ac:dyDescent="0.15">
      <c r="A41" s="344" t="s">
        <v>92</v>
      </c>
      <c r="B41" s="250">
        <f>B39</f>
        <v>8365</v>
      </c>
      <c r="C41" s="250">
        <f t="shared" ref="C41:M41" si="5">B43</f>
        <v>8365</v>
      </c>
      <c r="D41" s="250">
        <f t="shared" si="5"/>
        <v>9175</v>
      </c>
      <c r="E41" s="250">
        <f t="shared" si="5"/>
        <v>10255</v>
      </c>
      <c r="F41" s="250">
        <f t="shared" si="5"/>
        <v>11425</v>
      </c>
      <c r="G41" s="250">
        <f t="shared" si="5"/>
        <v>12955</v>
      </c>
      <c r="H41" s="250">
        <f t="shared" si="5"/>
        <v>14620</v>
      </c>
      <c r="I41" s="250">
        <f t="shared" si="5"/>
        <v>16150</v>
      </c>
      <c r="J41" s="250">
        <f t="shared" si="5"/>
        <v>17815</v>
      </c>
      <c r="K41" s="250">
        <f t="shared" si="5"/>
        <v>19615</v>
      </c>
      <c r="L41" s="250">
        <f t="shared" si="5"/>
        <v>21370</v>
      </c>
      <c r="M41" s="250">
        <f t="shared" si="5"/>
        <v>23530</v>
      </c>
      <c r="N41" s="258"/>
    </row>
    <row r="42" spans="1:14" x14ac:dyDescent="0.15">
      <c r="A42" s="343"/>
      <c r="B42" s="257"/>
      <c r="C42" s="257"/>
      <c r="D42" s="257"/>
      <c r="E42" s="257"/>
      <c r="F42" s="257"/>
      <c r="G42" s="257"/>
      <c r="H42" s="257"/>
      <c r="I42" s="257"/>
      <c r="J42" s="257"/>
      <c r="K42" s="257"/>
      <c r="L42" s="257"/>
      <c r="M42" s="257"/>
      <c r="N42" s="258"/>
    </row>
    <row r="43" spans="1:14" ht="15" thickBot="1" x14ac:dyDescent="0.2">
      <c r="A43" s="344" t="s">
        <v>93</v>
      </c>
      <c r="B43" s="181">
        <f>B39</f>
        <v>8365</v>
      </c>
      <c r="C43" s="181">
        <f t="shared" ref="C43:M43" si="6">C39+C41</f>
        <v>9175</v>
      </c>
      <c r="D43" s="181">
        <f t="shared" si="6"/>
        <v>10255</v>
      </c>
      <c r="E43" s="181">
        <f t="shared" si="6"/>
        <v>11425</v>
      </c>
      <c r="F43" s="181">
        <f t="shared" si="6"/>
        <v>12955</v>
      </c>
      <c r="G43" s="181">
        <f t="shared" si="6"/>
        <v>14620</v>
      </c>
      <c r="H43" s="181">
        <f t="shared" si="6"/>
        <v>16150</v>
      </c>
      <c r="I43" s="181">
        <f t="shared" si="6"/>
        <v>17815</v>
      </c>
      <c r="J43" s="181">
        <f t="shared" si="6"/>
        <v>19615</v>
      </c>
      <c r="K43" s="181">
        <f t="shared" si="6"/>
        <v>21370</v>
      </c>
      <c r="L43" s="181">
        <f t="shared" si="6"/>
        <v>23530</v>
      </c>
      <c r="M43" s="181">
        <f t="shared" si="6"/>
        <v>25555</v>
      </c>
      <c r="N43" s="259">
        <f>M43</f>
        <v>25555</v>
      </c>
    </row>
    <row r="44" spans="1:14" ht="15" thickBot="1" x14ac:dyDescent="0.2">
      <c r="A44" s="345"/>
      <c r="B44" s="260"/>
      <c r="C44" s="260"/>
      <c r="D44" s="260"/>
      <c r="E44" s="260"/>
      <c r="F44" s="260"/>
      <c r="G44" s="260"/>
      <c r="H44" s="260"/>
      <c r="I44" s="260"/>
      <c r="J44" s="260"/>
      <c r="K44" s="260"/>
      <c r="L44" s="260"/>
      <c r="M44" s="260"/>
      <c r="N44" s="261"/>
    </row>
    <row r="45" spans="1:14" ht="14" x14ac:dyDescent="0.15">
      <c r="A45" s="346"/>
      <c r="B45" s="250"/>
      <c r="C45" s="250"/>
      <c r="D45" s="250"/>
      <c r="E45" s="250"/>
      <c r="F45" s="250"/>
      <c r="G45" s="250"/>
      <c r="H45" s="250"/>
      <c r="I45" s="250"/>
      <c r="J45" s="250"/>
      <c r="K45" s="250"/>
      <c r="L45" s="250"/>
      <c r="M45" s="250"/>
      <c r="N45" s="250"/>
    </row>
    <row r="46" spans="1:14" ht="14" thickBot="1" x14ac:dyDescent="0.2">
      <c r="N46" s="3"/>
    </row>
    <row r="47" spans="1:14" ht="24" customHeight="1" x14ac:dyDescent="0.45">
      <c r="A47" s="348" t="str">
        <f>A1</f>
        <v xml:space="preserve">Black Birch Chiropractic </v>
      </c>
      <c r="B47" s="262"/>
      <c r="C47" s="262"/>
      <c r="D47" s="262"/>
      <c r="E47" s="262"/>
      <c r="F47" s="262"/>
      <c r="G47" s="262"/>
      <c r="H47" s="262"/>
      <c r="I47" s="262"/>
      <c r="J47" s="262"/>
      <c r="K47" s="262"/>
      <c r="L47" s="262"/>
      <c r="M47" s="262"/>
      <c r="N47" s="272"/>
    </row>
    <row r="48" spans="1:14" ht="16" x14ac:dyDescent="0.2">
      <c r="A48" s="349" t="s">
        <v>68</v>
      </c>
      <c r="B48" s="263"/>
      <c r="C48" s="263"/>
      <c r="D48" s="263"/>
      <c r="E48" s="263"/>
      <c r="F48" s="263"/>
      <c r="G48" s="263"/>
      <c r="H48" s="263"/>
      <c r="I48" s="263"/>
      <c r="J48" s="263"/>
      <c r="K48" s="263"/>
      <c r="L48" s="263"/>
      <c r="M48" s="263"/>
      <c r="N48" s="273"/>
    </row>
    <row r="49" spans="1:14" ht="16" x14ac:dyDescent="0.2">
      <c r="A49" s="349" t="str">
        <f ca="1">'1Sales'!A47</f>
        <v>For the Period Ending December, 2019</v>
      </c>
      <c r="B49" s="263"/>
      <c r="C49" s="263"/>
      <c r="D49" s="263"/>
      <c r="E49" s="263"/>
      <c r="F49" s="263"/>
      <c r="G49" s="263"/>
      <c r="H49" s="263"/>
      <c r="I49" s="263"/>
      <c r="J49" s="263"/>
      <c r="K49" s="263"/>
      <c r="L49" s="263"/>
      <c r="M49" s="263"/>
      <c r="N49" s="273"/>
    </row>
    <row r="50" spans="1:14" x14ac:dyDescent="0.15">
      <c r="A50" s="343"/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8"/>
    </row>
    <row r="51" spans="1:14" x14ac:dyDescent="0.15">
      <c r="A51" s="350" t="s">
        <v>0</v>
      </c>
      <c r="B51" s="274">
        <f ca="1">'1Sales'!C51</f>
        <v>43466</v>
      </c>
      <c r="C51" s="274">
        <f ca="1">'1Sales'!D51</f>
        <v>43497</v>
      </c>
      <c r="D51" s="274">
        <f ca="1">'1Sales'!E51</f>
        <v>43525</v>
      </c>
      <c r="E51" s="274">
        <f ca="1">'1Sales'!F51</f>
        <v>43556</v>
      </c>
      <c r="F51" s="274">
        <f ca="1">'1Sales'!G51</f>
        <v>43586</v>
      </c>
      <c r="G51" s="274">
        <f ca="1">'1Sales'!H51</f>
        <v>43617</v>
      </c>
      <c r="H51" s="274">
        <f ca="1">'1Sales'!I51</f>
        <v>43647</v>
      </c>
      <c r="I51" s="274">
        <f ca="1">'1Sales'!J51</f>
        <v>43678</v>
      </c>
      <c r="J51" s="274">
        <f ca="1">'1Sales'!K51</f>
        <v>43709</v>
      </c>
      <c r="K51" s="274">
        <f ca="1">'1Sales'!L51</f>
        <v>43739</v>
      </c>
      <c r="L51" s="274">
        <f ca="1">'1Sales'!M51</f>
        <v>43770</v>
      </c>
      <c r="M51" s="274">
        <f ca="1">'1Sales'!N51</f>
        <v>43800</v>
      </c>
      <c r="N51" s="275" t="s">
        <v>1</v>
      </c>
    </row>
    <row r="52" spans="1:14" x14ac:dyDescent="0.15">
      <c r="A52" s="350"/>
      <c r="B52" s="265"/>
      <c r="C52" s="265"/>
      <c r="D52" s="265"/>
      <c r="E52" s="265"/>
      <c r="F52" s="265"/>
      <c r="G52" s="265"/>
      <c r="H52" s="265"/>
      <c r="I52" s="265"/>
      <c r="J52" s="265"/>
      <c r="K52" s="265"/>
      <c r="L52" s="265"/>
      <c r="M52" s="265"/>
      <c r="N52" s="264"/>
    </row>
    <row r="53" spans="1:14" x14ac:dyDescent="0.15">
      <c r="A53" s="350"/>
      <c r="B53" s="265"/>
      <c r="C53" s="265"/>
      <c r="D53" s="265"/>
      <c r="E53" s="265"/>
      <c r="F53" s="265"/>
      <c r="G53" s="265"/>
      <c r="H53" s="265"/>
      <c r="I53" s="265"/>
      <c r="J53" s="265"/>
      <c r="K53" s="265"/>
      <c r="L53" s="265"/>
      <c r="M53" s="265"/>
      <c r="N53" s="264"/>
    </row>
    <row r="54" spans="1:14" ht="14" x14ac:dyDescent="0.15">
      <c r="A54" s="341" t="s">
        <v>2</v>
      </c>
      <c r="B54" s="254">
        <f>'1Sales'!C81</f>
        <v>3105</v>
      </c>
      <c r="C54" s="254">
        <f>'1Sales'!D81</f>
        <v>3150</v>
      </c>
      <c r="D54" s="254">
        <f>'1Sales'!E81</f>
        <v>3645</v>
      </c>
      <c r="E54" s="254">
        <f>'1Sales'!F81</f>
        <v>3915</v>
      </c>
      <c r="F54" s="254">
        <f>'1Sales'!G81</f>
        <v>4230</v>
      </c>
      <c r="G54" s="254">
        <f>'1Sales'!H81</f>
        <v>4725</v>
      </c>
      <c r="H54" s="254">
        <f>'1Sales'!I81</f>
        <v>4860</v>
      </c>
      <c r="I54" s="254">
        <f>'1Sales'!J81</f>
        <v>4950</v>
      </c>
      <c r="J54" s="254">
        <f>'1Sales'!K81</f>
        <v>4230</v>
      </c>
      <c r="K54" s="254">
        <f>'1Sales'!L81</f>
        <v>3780</v>
      </c>
      <c r="L54" s="254">
        <f>'1Sales'!M81</f>
        <v>3375</v>
      </c>
      <c r="M54" s="254">
        <f>'1Sales'!N81</f>
        <v>3600</v>
      </c>
      <c r="N54" s="255">
        <f>SUM(B54:M54)</f>
        <v>47565</v>
      </c>
    </row>
    <row r="55" spans="1:14" ht="15" thickBot="1" x14ac:dyDescent="0.2">
      <c r="A55" s="341"/>
      <c r="B55" s="269"/>
      <c r="C55" s="269"/>
      <c r="D55" s="269"/>
      <c r="E55" s="269"/>
      <c r="F55" s="269"/>
      <c r="G55" s="269"/>
      <c r="H55" s="269"/>
      <c r="I55" s="269"/>
      <c r="J55" s="269"/>
      <c r="K55" s="269"/>
      <c r="L55" s="269"/>
      <c r="M55" s="269"/>
      <c r="N55" s="270"/>
    </row>
    <row r="56" spans="1:14" ht="15" thickTop="1" x14ac:dyDescent="0.15">
      <c r="A56" s="342" t="s">
        <v>69</v>
      </c>
      <c r="B56" s="257"/>
      <c r="C56" s="257"/>
      <c r="D56" s="257"/>
      <c r="E56" s="257"/>
      <c r="F56" s="257"/>
      <c r="G56" s="257"/>
      <c r="H56" s="257"/>
      <c r="I56" s="257"/>
      <c r="J56" s="257"/>
      <c r="K56" s="257"/>
      <c r="L56" s="257"/>
      <c r="M56" s="257"/>
      <c r="N56" s="258"/>
    </row>
    <row r="57" spans="1:14" x14ac:dyDescent="0.15">
      <c r="A57" s="343" t="s">
        <v>70</v>
      </c>
      <c r="B57" s="286">
        <f>B54</f>
        <v>3105</v>
      </c>
      <c r="C57" s="286">
        <f t="shared" ref="C57:M57" si="7">C54</f>
        <v>3150</v>
      </c>
      <c r="D57" s="286">
        <f t="shared" si="7"/>
        <v>3645</v>
      </c>
      <c r="E57" s="286">
        <f t="shared" si="7"/>
        <v>3915</v>
      </c>
      <c r="F57" s="286">
        <f t="shared" si="7"/>
        <v>4230</v>
      </c>
      <c r="G57" s="286">
        <f t="shared" si="7"/>
        <v>4725</v>
      </c>
      <c r="H57" s="286">
        <f t="shared" si="7"/>
        <v>4860</v>
      </c>
      <c r="I57" s="286">
        <f t="shared" si="7"/>
        <v>4950</v>
      </c>
      <c r="J57" s="286">
        <f t="shared" si="7"/>
        <v>4230</v>
      </c>
      <c r="K57" s="286">
        <f t="shared" si="7"/>
        <v>3780</v>
      </c>
      <c r="L57" s="286">
        <f t="shared" si="7"/>
        <v>3375</v>
      </c>
      <c r="M57" s="286">
        <f t="shared" si="7"/>
        <v>3600</v>
      </c>
      <c r="N57" s="258">
        <f>SUM(B57:M57)</f>
        <v>47565</v>
      </c>
    </row>
    <row r="58" spans="1:14" x14ac:dyDescent="0.15">
      <c r="A58" s="343" t="s">
        <v>71</v>
      </c>
      <c r="B58" s="286"/>
      <c r="C58" s="286"/>
      <c r="D58" s="286"/>
      <c r="E58" s="286"/>
      <c r="F58" s="286"/>
      <c r="G58" s="286"/>
      <c r="H58" s="286"/>
      <c r="I58" s="286"/>
      <c r="J58" s="286"/>
      <c r="K58" s="286"/>
      <c r="L58" s="286"/>
      <c r="M58" s="286"/>
      <c r="N58" s="258">
        <f>SUM(B58:M58)</f>
        <v>0</v>
      </c>
    </row>
    <row r="59" spans="1:14" x14ac:dyDescent="0.15">
      <c r="A59" s="343" t="s">
        <v>72</v>
      </c>
      <c r="B59" s="286"/>
      <c r="C59" s="286"/>
      <c r="D59" s="286"/>
      <c r="E59" s="286"/>
      <c r="F59" s="286"/>
      <c r="G59" s="286"/>
      <c r="H59" s="286"/>
      <c r="I59" s="286"/>
      <c r="J59" s="286"/>
      <c r="K59" s="286"/>
      <c r="L59" s="286"/>
      <c r="M59" s="286"/>
      <c r="N59" s="258">
        <f>SUM(B59:M59)</f>
        <v>0</v>
      </c>
    </row>
    <row r="60" spans="1:14" x14ac:dyDescent="0.15">
      <c r="A60" s="343" t="s">
        <v>73</v>
      </c>
      <c r="B60" s="303"/>
      <c r="C60" s="303"/>
      <c r="D60" s="303"/>
      <c r="E60" s="303"/>
      <c r="F60" s="303"/>
      <c r="G60" s="303"/>
      <c r="H60" s="303"/>
      <c r="I60" s="303"/>
      <c r="J60" s="303"/>
      <c r="K60" s="303"/>
      <c r="L60" s="303"/>
      <c r="M60" s="303"/>
      <c r="N60" s="258">
        <f>SUM(B60:M60)</f>
        <v>0</v>
      </c>
    </row>
    <row r="61" spans="1:14" ht="14" x14ac:dyDescent="0.15">
      <c r="A61" s="344" t="s">
        <v>74</v>
      </c>
      <c r="B61" s="250">
        <f t="shared" ref="B61:M61" si="8">SUM(B57:B60)</f>
        <v>3105</v>
      </c>
      <c r="C61" s="250">
        <f t="shared" si="8"/>
        <v>3150</v>
      </c>
      <c r="D61" s="250">
        <f t="shared" si="8"/>
        <v>3645</v>
      </c>
      <c r="E61" s="250">
        <f t="shared" si="8"/>
        <v>3915</v>
      </c>
      <c r="F61" s="250">
        <f t="shared" si="8"/>
        <v>4230</v>
      </c>
      <c r="G61" s="250">
        <f t="shared" si="8"/>
        <v>4725</v>
      </c>
      <c r="H61" s="250">
        <f t="shared" si="8"/>
        <v>4860</v>
      </c>
      <c r="I61" s="250">
        <f t="shared" si="8"/>
        <v>4950</v>
      </c>
      <c r="J61" s="250">
        <f t="shared" si="8"/>
        <v>4230</v>
      </c>
      <c r="K61" s="250">
        <f t="shared" si="8"/>
        <v>3780</v>
      </c>
      <c r="L61" s="250">
        <f t="shared" si="8"/>
        <v>3375</v>
      </c>
      <c r="M61" s="250">
        <f t="shared" si="8"/>
        <v>3600</v>
      </c>
      <c r="N61" s="258">
        <f>SUM(B61:M61)</f>
        <v>47565</v>
      </c>
    </row>
    <row r="62" spans="1:14" x14ac:dyDescent="0.15">
      <c r="A62" s="343"/>
      <c r="B62" s="257"/>
      <c r="C62" s="257"/>
      <c r="D62" s="257"/>
      <c r="E62" s="257"/>
      <c r="F62" s="257"/>
      <c r="G62" s="257"/>
      <c r="H62" s="257"/>
      <c r="I62" s="257"/>
      <c r="J62" s="257"/>
      <c r="K62" s="257"/>
      <c r="L62" s="257"/>
      <c r="M62" s="257"/>
      <c r="N62" s="258"/>
    </row>
    <row r="63" spans="1:14" ht="14" x14ac:dyDescent="0.15">
      <c r="A63" s="342" t="s">
        <v>75</v>
      </c>
      <c r="B63" s="257"/>
      <c r="C63" s="257"/>
      <c r="D63" s="257"/>
      <c r="E63" s="257"/>
      <c r="F63" s="257"/>
      <c r="G63" s="257"/>
      <c r="H63" s="257"/>
      <c r="I63" s="257"/>
      <c r="J63" s="257"/>
      <c r="K63" s="257"/>
      <c r="L63" s="257"/>
      <c r="M63" s="257"/>
      <c r="N63" s="258"/>
    </row>
    <row r="64" spans="1:14" ht="15" customHeight="1" x14ac:dyDescent="0.15">
      <c r="A64" s="343" t="s">
        <v>78</v>
      </c>
      <c r="B64" s="257">
        <f>$R$18*'1Sales'!C74</f>
        <v>0</v>
      </c>
      <c r="C64" s="257">
        <f>$R$18*'1Sales'!D74</f>
        <v>0</v>
      </c>
      <c r="D64" s="257">
        <f>$R$18*'1Sales'!E74</f>
        <v>0</v>
      </c>
      <c r="E64" s="257">
        <f>$R$18*'1Sales'!F74</f>
        <v>0</v>
      </c>
      <c r="F64" s="257">
        <f>$R$18*'1Sales'!G74</f>
        <v>0</v>
      </c>
      <c r="G64" s="257">
        <f>$R$18*'1Sales'!H74</f>
        <v>0</v>
      </c>
      <c r="H64" s="257">
        <f>$R$18*'1Sales'!I74</f>
        <v>0</v>
      </c>
      <c r="I64" s="257">
        <f>$R$18*'1Sales'!J74</f>
        <v>0</v>
      </c>
      <c r="J64" s="257">
        <f>$R$18*'1Sales'!K74</f>
        <v>0</v>
      </c>
      <c r="K64" s="257">
        <f>$R$18*'1Sales'!L74</f>
        <v>0</v>
      </c>
      <c r="L64" s="257">
        <f>$R$18*'1Sales'!M74</f>
        <v>0</v>
      </c>
      <c r="M64" s="257">
        <f>$R$18*'1Sales'!N74</f>
        <v>0</v>
      </c>
      <c r="N64" s="258">
        <f>SUM(B64:M64)</f>
        <v>0</v>
      </c>
    </row>
    <row r="65" spans="1:14" x14ac:dyDescent="0.15">
      <c r="A65" s="343" t="s">
        <v>76</v>
      </c>
      <c r="B65" s="286"/>
      <c r="C65" s="294"/>
      <c r="D65" s="294"/>
      <c r="E65" s="294"/>
      <c r="F65" s="294"/>
      <c r="G65" s="294"/>
      <c r="H65" s="294"/>
      <c r="I65" s="294"/>
      <c r="J65" s="294"/>
      <c r="K65" s="294"/>
      <c r="L65" s="294"/>
      <c r="M65" s="294"/>
      <c r="N65" s="258">
        <f t="shared" ref="N65:N81" si="9">SUM(B65:M65)</f>
        <v>0</v>
      </c>
    </row>
    <row r="66" spans="1:14" x14ac:dyDescent="0.15">
      <c r="A66" s="343" t="s">
        <v>77</v>
      </c>
      <c r="B66" s="286"/>
      <c r="C66" s="286"/>
      <c r="D66" s="286"/>
      <c r="E66" s="286"/>
      <c r="F66" s="286"/>
      <c r="G66" s="286"/>
      <c r="H66" s="286"/>
      <c r="I66" s="286"/>
      <c r="J66" s="286"/>
      <c r="K66" s="286"/>
      <c r="L66" s="286"/>
      <c r="M66" s="286"/>
      <c r="N66" s="258">
        <f t="shared" si="9"/>
        <v>0</v>
      </c>
    </row>
    <row r="67" spans="1:14" x14ac:dyDescent="0.15">
      <c r="A67" s="343" t="s">
        <v>123</v>
      </c>
      <c r="B67" s="286"/>
      <c r="C67" s="294"/>
      <c r="D67" s="294"/>
      <c r="E67" s="294"/>
      <c r="F67" s="294"/>
      <c r="G67" s="294"/>
      <c r="H67" s="294"/>
      <c r="I67" s="294"/>
      <c r="J67" s="294"/>
      <c r="K67" s="294"/>
      <c r="L67" s="294"/>
      <c r="M67" s="294"/>
      <c r="N67" s="258">
        <f t="shared" si="9"/>
        <v>0</v>
      </c>
    </row>
    <row r="68" spans="1:14" x14ac:dyDescent="0.15">
      <c r="A68" s="343" t="s">
        <v>79</v>
      </c>
      <c r="B68" s="286"/>
      <c r="C68" s="286"/>
      <c r="D68" s="286"/>
      <c r="E68" s="286"/>
      <c r="F68" s="286"/>
      <c r="G68" s="286"/>
      <c r="H68" s="286"/>
      <c r="I68" s="286"/>
      <c r="J68" s="286"/>
      <c r="K68" s="286"/>
      <c r="L68" s="286"/>
      <c r="M68" s="286"/>
      <c r="N68" s="258">
        <f t="shared" si="9"/>
        <v>0</v>
      </c>
    </row>
    <row r="69" spans="1:14" x14ac:dyDescent="0.15">
      <c r="A69" s="343" t="s">
        <v>132</v>
      </c>
      <c r="B69" s="286"/>
      <c r="C69" s="286"/>
      <c r="D69" s="286"/>
      <c r="E69" s="286"/>
      <c r="F69" s="286"/>
      <c r="G69" s="286"/>
      <c r="H69" s="286"/>
      <c r="I69" s="286"/>
      <c r="J69" s="286"/>
      <c r="K69" s="286"/>
      <c r="L69" s="286"/>
      <c r="M69" s="286"/>
      <c r="N69" s="258">
        <f t="shared" si="9"/>
        <v>0</v>
      </c>
    </row>
    <row r="70" spans="1:14" x14ac:dyDescent="0.15">
      <c r="A70" s="343" t="s">
        <v>125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58">
        <f t="shared" si="9"/>
        <v>0</v>
      </c>
    </row>
    <row r="71" spans="1:14" x14ac:dyDescent="0.15">
      <c r="A71" s="343" t="s">
        <v>80</v>
      </c>
      <c r="B71" s="294"/>
      <c r="C71" s="294"/>
      <c r="D71" s="294"/>
      <c r="E71" s="294"/>
      <c r="F71" s="294"/>
      <c r="G71" s="294"/>
      <c r="H71" s="294"/>
      <c r="I71" s="294"/>
      <c r="J71" s="294"/>
      <c r="K71" s="294"/>
      <c r="L71" s="294"/>
      <c r="M71" s="294"/>
      <c r="N71" s="258">
        <f t="shared" si="9"/>
        <v>0</v>
      </c>
    </row>
    <row r="72" spans="1:14" x14ac:dyDescent="0.15">
      <c r="A72" s="343" t="s">
        <v>81</v>
      </c>
      <c r="B72" s="294"/>
      <c r="C72" s="294"/>
      <c r="D72" s="294"/>
      <c r="E72" s="294"/>
      <c r="F72" s="294"/>
      <c r="G72" s="294"/>
      <c r="H72" s="294"/>
      <c r="I72" s="294"/>
      <c r="J72" s="294"/>
      <c r="K72" s="294"/>
      <c r="L72" s="294"/>
      <c r="M72" s="294"/>
      <c r="N72" s="258">
        <f t="shared" si="9"/>
        <v>0</v>
      </c>
    </row>
    <row r="73" spans="1:14" x14ac:dyDescent="0.15">
      <c r="A73" s="343" t="s">
        <v>82</v>
      </c>
      <c r="B73" s="294"/>
      <c r="C73" s="294"/>
      <c r="D73" s="294"/>
      <c r="E73" s="294"/>
      <c r="F73" s="294"/>
      <c r="G73" s="294"/>
      <c r="H73" s="294"/>
      <c r="I73" s="294"/>
      <c r="J73" s="294"/>
      <c r="K73" s="294"/>
      <c r="L73" s="294"/>
      <c r="M73" s="294"/>
      <c r="N73" s="258">
        <f t="shared" si="9"/>
        <v>0</v>
      </c>
    </row>
    <row r="74" spans="1:14" x14ac:dyDescent="0.15">
      <c r="A74" s="343" t="s">
        <v>83</v>
      </c>
      <c r="B74" s="294"/>
      <c r="C74" s="294"/>
      <c r="D74" s="294"/>
      <c r="E74" s="294"/>
      <c r="F74" s="294"/>
      <c r="G74" s="294"/>
      <c r="H74" s="294"/>
      <c r="I74" s="294"/>
      <c r="J74" s="294"/>
      <c r="K74" s="294"/>
      <c r="L74" s="294"/>
      <c r="M74" s="294"/>
      <c r="N74" s="258">
        <f t="shared" si="9"/>
        <v>0</v>
      </c>
    </row>
    <row r="75" spans="1:14" x14ac:dyDescent="0.15">
      <c r="A75" s="343" t="s">
        <v>84</v>
      </c>
      <c r="B75" s="294"/>
      <c r="C75" s="294"/>
      <c r="D75" s="294"/>
      <c r="E75" s="294"/>
      <c r="F75" s="294"/>
      <c r="G75" s="294"/>
      <c r="H75" s="294"/>
      <c r="I75" s="294"/>
      <c r="J75" s="294"/>
      <c r="K75" s="294"/>
      <c r="L75" s="294"/>
      <c r="M75" s="294"/>
      <c r="N75" s="258">
        <f t="shared" si="9"/>
        <v>0</v>
      </c>
    </row>
    <row r="76" spans="1:14" x14ac:dyDescent="0.15">
      <c r="A76" s="343" t="s">
        <v>85</v>
      </c>
      <c r="B76" s="294"/>
      <c r="C76" s="294"/>
      <c r="D76" s="294"/>
      <c r="E76" s="294"/>
      <c r="F76" s="294"/>
      <c r="G76" s="294"/>
      <c r="H76" s="294"/>
      <c r="I76" s="294"/>
      <c r="J76" s="294"/>
      <c r="K76" s="294"/>
      <c r="L76" s="294"/>
      <c r="M76" s="294"/>
      <c r="N76" s="258">
        <f t="shared" si="9"/>
        <v>0</v>
      </c>
    </row>
    <row r="77" spans="1:14" x14ac:dyDescent="0.15">
      <c r="A77" s="343" t="s">
        <v>86</v>
      </c>
      <c r="B77" s="286"/>
      <c r="C77" s="286"/>
      <c r="D77" s="286"/>
      <c r="E77" s="286"/>
      <c r="F77" s="286"/>
      <c r="G77" s="286"/>
      <c r="H77" s="286"/>
      <c r="I77" s="286"/>
      <c r="J77" s="286"/>
      <c r="K77" s="286"/>
      <c r="L77" s="286"/>
      <c r="M77" s="286"/>
      <c r="N77" s="258">
        <f t="shared" si="9"/>
        <v>0</v>
      </c>
    </row>
    <row r="78" spans="1:14" x14ac:dyDescent="0.15">
      <c r="A78" s="343" t="s">
        <v>87</v>
      </c>
      <c r="B78" s="286"/>
      <c r="C78" s="286"/>
      <c r="D78" s="286"/>
      <c r="E78" s="286"/>
      <c r="F78" s="286"/>
      <c r="G78" s="286"/>
      <c r="H78" s="286"/>
      <c r="I78" s="286"/>
      <c r="J78" s="286"/>
      <c r="K78" s="286"/>
      <c r="L78" s="286"/>
      <c r="M78" s="286"/>
      <c r="N78" s="258">
        <f t="shared" si="9"/>
        <v>0</v>
      </c>
    </row>
    <row r="79" spans="1:14" x14ac:dyDescent="0.15">
      <c r="A79" s="343" t="s">
        <v>3</v>
      </c>
      <c r="B79" s="286"/>
      <c r="C79" s="286"/>
      <c r="D79" s="286"/>
      <c r="E79" s="286"/>
      <c r="F79" s="286"/>
      <c r="G79" s="286"/>
      <c r="H79" s="286"/>
      <c r="I79" s="286"/>
      <c r="J79" s="286"/>
      <c r="K79" s="286"/>
      <c r="L79" s="286"/>
      <c r="M79" s="286"/>
      <c r="N79" s="258">
        <f t="shared" si="9"/>
        <v>0</v>
      </c>
    </row>
    <row r="80" spans="1:14" x14ac:dyDescent="0.15">
      <c r="A80" s="343" t="s">
        <v>88</v>
      </c>
      <c r="B80" s="286"/>
      <c r="C80" s="294"/>
      <c r="D80" s="294"/>
      <c r="E80" s="294"/>
      <c r="F80" s="294"/>
      <c r="G80" s="294"/>
      <c r="H80" s="294"/>
      <c r="I80" s="294"/>
      <c r="J80" s="294"/>
      <c r="K80" s="294"/>
      <c r="L80" s="294"/>
      <c r="M80" s="294"/>
      <c r="N80" s="258">
        <f t="shared" si="9"/>
        <v>0</v>
      </c>
    </row>
    <row r="81" spans="1:14" x14ac:dyDescent="0.15">
      <c r="A81" s="343" t="s">
        <v>89</v>
      </c>
      <c r="B81" s="303"/>
      <c r="C81" s="303"/>
      <c r="D81" s="303"/>
      <c r="E81" s="303"/>
      <c r="F81" s="303"/>
      <c r="G81" s="303"/>
      <c r="H81" s="303"/>
      <c r="I81" s="303"/>
      <c r="J81" s="303"/>
      <c r="K81" s="303"/>
      <c r="L81" s="303"/>
      <c r="M81" s="303"/>
      <c r="N81" s="271">
        <f t="shared" si="9"/>
        <v>0</v>
      </c>
    </row>
    <row r="82" spans="1:14" ht="14" x14ac:dyDescent="0.15">
      <c r="A82" s="344" t="s">
        <v>90</v>
      </c>
      <c r="B82" s="266">
        <f>SUM(B64:B81)</f>
        <v>0</v>
      </c>
      <c r="C82" s="266">
        <f t="shared" ref="C82:M82" si="10">SUM(C64:C81)</f>
        <v>0</v>
      </c>
      <c r="D82" s="266">
        <f t="shared" si="10"/>
        <v>0</v>
      </c>
      <c r="E82" s="266">
        <f t="shared" si="10"/>
        <v>0</v>
      </c>
      <c r="F82" s="266">
        <f t="shared" si="10"/>
        <v>0</v>
      </c>
      <c r="G82" s="266">
        <f t="shared" si="10"/>
        <v>0</v>
      </c>
      <c r="H82" s="266">
        <f t="shared" si="10"/>
        <v>0</v>
      </c>
      <c r="I82" s="266">
        <f t="shared" si="10"/>
        <v>0</v>
      </c>
      <c r="J82" s="266">
        <f t="shared" si="10"/>
        <v>0</v>
      </c>
      <c r="K82" s="266">
        <f t="shared" si="10"/>
        <v>0</v>
      </c>
      <c r="L82" s="266">
        <f t="shared" si="10"/>
        <v>0</v>
      </c>
      <c r="M82" s="266">
        <f t="shared" si="10"/>
        <v>0</v>
      </c>
      <c r="N82" s="258">
        <f>SUM(B82:M82)</f>
        <v>0</v>
      </c>
    </row>
    <row r="83" spans="1:14" x14ac:dyDescent="0.15">
      <c r="A83" s="343"/>
      <c r="B83" s="257"/>
      <c r="C83" s="257"/>
      <c r="D83" s="257"/>
      <c r="E83" s="257"/>
      <c r="F83" s="257"/>
      <c r="G83" s="257"/>
      <c r="H83" s="257"/>
      <c r="I83" s="257"/>
      <c r="J83" s="257"/>
      <c r="K83" s="257"/>
      <c r="L83" s="257"/>
      <c r="M83" s="257"/>
      <c r="N83" s="258"/>
    </row>
    <row r="84" spans="1:14" ht="14" x14ac:dyDescent="0.15">
      <c r="A84" s="344" t="s">
        <v>91</v>
      </c>
      <c r="B84" s="295">
        <f t="shared" ref="B84:M84" si="11">B61-B82</f>
        <v>3105</v>
      </c>
      <c r="C84" s="295">
        <f t="shared" si="11"/>
        <v>3150</v>
      </c>
      <c r="D84" s="295">
        <f t="shared" si="11"/>
        <v>3645</v>
      </c>
      <c r="E84" s="295">
        <f t="shared" si="11"/>
        <v>3915</v>
      </c>
      <c r="F84" s="295">
        <f t="shared" si="11"/>
        <v>4230</v>
      </c>
      <c r="G84" s="295">
        <f t="shared" si="11"/>
        <v>4725</v>
      </c>
      <c r="H84" s="295">
        <f t="shared" si="11"/>
        <v>4860</v>
      </c>
      <c r="I84" s="295">
        <f t="shared" si="11"/>
        <v>4950</v>
      </c>
      <c r="J84" s="295">
        <f t="shared" si="11"/>
        <v>4230</v>
      </c>
      <c r="K84" s="295">
        <f t="shared" si="11"/>
        <v>3780</v>
      </c>
      <c r="L84" s="295">
        <f t="shared" si="11"/>
        <v>3375</v>
      </c>
      <c r="M84" s="295">
        <f t="shared" si="11"/>
        <v>3600</v>
      </c>
      <c r="N84" s="296">
        <f>SUM(B84:M84)</f>
        <v>47565</v>
      </c>
    </row>
    <row r="85" spans="1:14" x14ac:dyDescent="0.15">
      <c r="A85" s="343"/>
      <c r="B85" s="257"/>
      <c r="C85" s="257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258"/>
    </row>
    <row r="86" spans="1:14" ht="14" x14ac:dyDescent="0.15">
      <c r="A86" s="344" t="s">
        <v>92</v>
      </c>
      <c r="B86" s="250">
        <f>N43</f>
        <v>25555</v>
      </c>
      <c r="C86" s="250">
        <f t="shared" ref="C86:M86" si="12">B88</f>
        <v>28660</v>
      </c>
      <c r="D86" s="250">
        <f t="shared" si="12"/>
        <v>31810</v>
      </c>
      <c r="E86" s="250">
        <f t="shared" si="12"/>
        <v>35455</v>
      </c>
      <c r="F86" s="250">
        <f t="shared" si="12"/>
        <v>39370</v>
      </c>
      <c r="G86" s="250">
        <f t="shared" si="12"/>
        <v>43600</v>
      </c>
      <c r="H86" s="250">
        <f t="shared" si="12"/>
        <v>48325</v>
      </c>
      <c r="I86" s="250">
        <f t="shared" si="12"/>
        <v>53185</v>
      </c>
      <c r="J86" s="250">
        <f t="shared" si="12"/>
        <v>58135</v>
      </c>
      <c r="K86" s="250">
        <f t="shared" si="12"/>
        <v>62365</v>
      </c>
      <c r="L86" s="250">
        <f t="shared" si="12"/>
        <v>66145</v>
      </c>
      <c r="M86" s="250">
        <f t="shared" si="12"/>
        <v>69520</v>
      </c>
      <c r="N86" s="258"/>
    </row>
    <row r="87" spans="1:14" x14ac:dyDescent="0.15">
      <c r="A87" s="343"/>
      <c r="B87" s="257"/>
      <c r="C87" s="257"/>
      <c r="D87" s="257"/>
      <c r="E87" s="257"/>
      <c r="F87" s="257"/>
      <c r="G87" s="257"/>
      <c r="H87" s="257"/>
      <c r="I87" s="257"/>
      <c r="J87" s="257"/>
      <c r="K87" s="257"/>
      <c r="L87" s="257"/>
      <c r="M87" s="257"/>
      <c r="N87" s="258"/>
    </row>
    <row r="88" spans="1:14" ht="15" thickBot="1" x14ac:dyDescent="0.2">
      <c r="A88" s="344" t="s">
        <v>93</v>
      </c>
      <c r="B88" s="181">
        <f t="shared" ref="B88:M88" si="13">B84+B86</f>
        <v>28660</v>
      </c>
      <c r="C88" s="181">
        <f t="shared" si="13"/>
        <v>31810</v>
      </c>
      <c r="D88" s="181">
        <f t="shared" si="13"/>
        <v>35455</v>
      </c>
      <c r="E88" s="181">
        <f t="shared" si="13"/>
        <v>39370</v>
      </c>
      <c r="F88" s="181">
        <f t="shared" si="13"/>
        <v>43600</v>
      </c>
      <c r="G88" s="181">
        <f t="shared" si="13"/>
        <v>48325</v>
      </c>
      <c r="H88" s="181">
        <f t="shared" si="13"/>
        <v>53185</v>
      </c>
      <c r="I88" s="181">
        <f t="shared" si="13"/>
        <v>58135</v>
      </c>
      <c r="J88" s="181">
        <f t="shared" si="13"/>
        <v>62365</v>
      </c>
      <c r="K88" s="181">
        <f t="shared" si="13"/>
        <v>66145</v>
      </c>
      <c r="L88" s="181">
        <f t="shared" si="13"/>
        <v>69520</v>
      </c>
      <c r="M88" s="181">
        <f t="shared" si="13"/>
        <v>73120</v>
      </c>
      <c r="N88" s="259">
        <f>M88</f>
        <v>73120</v>
      </c>
    </row>
    <row r="89" spans="1:14" ht="14" thickBot="1" x14ac:dyDescent="0.2">
      <c r="A89" s="351"/>
      <c r="B89" s="267"/>
      <c r="C89" s="267"/>
      <c r="D89" s="267"/>
      <c r="E89" s="267"/>
      <c r="F89" s="267"/>
      <c r="G89" s="267"/>
      <c r="H89" s="267"/>
      <c r="I89" s="267"/>
      <c r="J89" s="267"/>
      <c r="K89" s="267"/>
      <c r="L89" s="267"/>
      <c r="M89" s="267"/>
      <c r="N89" s="268"/>
    </row>
  </sheetData>
  <sheetProtection formatCells="0" formatColumns="0" formatRows="0"/>
  <protectedRanges>
    <protectedRange sqref="R18" name="Range8"/>
    <protectedRange sqref="B57:M60" name="Range6"/>
    <protectedRange sqref="C22:M25" name="Range4"/>
    <protectedRange sqref="C12:M14" name="Range2"/>
    <protectedRange sqref="B11:M11" name="Range1"/>
    <protectedRange sqref="B19:M21" name="Range3"/>
    <protectedRange sqref="B76:M76 B26:M36" name="Range5"/>
    <protectedRange sqref="B65:M75 B77:M81" name="Range7"/>
  </protectedRanges>
  <phoneticPr fontId="38" type="noConversion"/>
  <printOptions gridLines="1"/>
  <pageMargins left="0.1" right="0.1" top="0.2" bottom="0.2" header="0.5" footer="0.5"/>
  <pageSetup orientation="landscape" r:id="rId1"/>
  <headerFooter alignWithMargins="0"/>
  <rowBreaks count="1" manualBreakCount="1">
    <brk id="45" max="16383" man="1"/>
  </rowBreaks>
  <ignoredErrors>
    <ignoredError sqref="B23" 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82"/>
  <sheetViews>
    <sheetView topLeftCell="A39" zoomScale="75" zoomScaleNormal="75" zoomScaleSheetLayoutView="50" workbookViewId="0">
      <selection activeCell="C66" sqref="C66"/>
    </sheetView>
  </sheetViews>
  <sheetFormatPr baseColWidth="10" defaultColWidth="8.83203125" defaultRowHeight="13" x14ac:dyDescent="0.15"/>
  <cols>
    <col min="1" max="1" width="25.5" customWidth="1"/>
    <col min="2" max="13" width="12.6640625" customWidth="1"/>
    <col min="14" max="14" width="14.6640625" customWidth="1"/>
    <col min="15" max="15" width="4.6640625" customWidth="1"/>
    <col min="21" max="21" width="10.5" bestFit="1" customWidth="1"/>
  </cols>
  <sheetData>
    <row r="1" spans="1:15" ht="30" x14ac:dyDescent="0.45">
      <c r="A1" s="249" t="str">
        <f>'1Sales'!A3</f>
        <v xml:space="preserve">Black Birch Chiropractic 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201"/>
    </row>
    <row r="2" spans="1:15" ht="16" x14ac:dyDescent="0.2">
      <c r="A2" s="184" t="s">
        <v>18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202"/>
    </row>
    <row r="3" spans="1:15" ht="16" x14ac:dyDescent="0.2">
      <c r="A3" s="184" t="str">
        <f ca="1">'1Sales'!A5</f>
        <v>For the Period Ending December, 2018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203"/>
    </row>
    <row r="4" spans="1:15" ht="16" x14ac:dyDescent="0.2">
      <c r="A4" s="184"/>
      <c r="B4" s="186"/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202"/>
    </row>
    <row r="5" spans="1:15" ht="16" x14ac:dyDescent="0.2">
      <c r="A5" s="187"/>
      <c r="B5" s="188" t="str">
        <f>IF('1Sales'!C$8=0," ",'1Sales'!C$8)</f>
        <v xml:space="preserve"> </v>
      </c>
      <c r="C5" s="188" t="str">
        <f>IF('1Sales'!D$8=0," ",'1Sales'!D$8)</f>
        <v xml:space="preserve"> </v>
      </c>
      <c r="D5" s="188" t="str">
        <f>IF('1Sales'!E$8=0," ",'1Sales'!E$8)</f>
        <v xml:space="preserve"> </v>
      </c>
      <c r="E5" s="188" t="str">
        <f>IF('1Sales'!F$8=0," ",'1Sales'!F$8)</f>
        <v xml:space="preserve"> </v>
      </c>
      <c r="F5" s="188" t="str">
        <f>IF('1Sales'!G$8=0," ",'1Sales'!G$8)</f>
        <v xml:space="preserve"> </v>
      </c>
      <c r="G5" s="188" t="str">
        <f>IF('1Sales'!H$8=0," ",'1Sales'!H$8)</f>
        <v xml:space="preserve"> </v>
      </c>
      <c r="H5" s="188" t="str">
        <f>IF('1Sales'!I$8=0," ",'1Sales'!I$8)</f>
        <v xml:space="preserve"> </v>
      </c>
      <c r="I5" s="188" t="str">
        <f>IF('1Sales'!J$8=0," ",'1Sales'!J$8)</f>
        <v xml:space="preserve"> </v>
      </c>
      <c r="J5" s="188" t="str">
        <f>IF('1Sales'!K$8=0," ",'1Sales'!K$8)</f>
        <v xml:space="preserve"> </v>
      </c>
      <c r="K5" s="188" t="str">
        <f>IF('1Sales'!L$8=0," ",'1Sales'!L$8)</f>
        <v xml:space="preserve"> </v>
      </c>
      <c r="L5" s="188" t="str">
        <f>IF('1Sales'!M$8=0," ",'1Sales'!M$8)</f>
        <v xml:space="preserve"> </v>
      </c>
      <c r="M5" s="188" t="str">
        <f>IF('1Sales'!N$8=0," ",'1Sales'!N$8)</f>
        <v xml:space="preserve"> </v>
      </c>
      <c r="N5" s="228" t="s">
        <v>20</v>
      </c>
      <c r="O5" s="204"/>
    </row>
    <row r="6" spans="1:15" ht="16" x14ac:dyDescent="0.2">
      <c r="A6" s="190" t="s">
        <v>0</v>
      </c>
      <c r="B6" s="276">
        <f ca="1">'1Sales'!C9</f>
        <v>43101</v>
      </c>
      <c r="C6" s="276">
        <f ca="1">'1Sales'!D9</f>
        <v>43132</v>
      </c>
      <c r="D6" s="276">
        <f ca="1">'1Sales'!E9</f>
        <v>43160</v>
      </c>
      <c r="E6" s="276">
        <f ca="1">'1Sales'!F9</f>
        <v>43191</v>
      </c>
      <c r="F6" s="276">
        <f ca="1">'1Sales'!G9</f>
        <v>43221</v>
      </c>
      <c r="G6" s="276">
        <f ca="1">'1Sales'!H9</f>
        <v>43252</v>
      </c>
      <c r="H6" s="276">
        <f ca="1">'1Sales'!I9</f>
        <v>43282</v>
      </c>
      <c r="I6" s="276">
        <f ca="1">'1Sales'!J9</f>
        <v>43313</v>
      </c>
      <c r="J6" s="276">
        <f ca="1">'1Sales'!K9</f>
        <v>43344</v>
      </c>
      <c r="K6" s="276">
        <f ca="1">'1Sales'!L9</f>
        <v>43374</v>
      </c>
      <c r="L6" s="276">
        <f ca="1">'1Sales'!M9</f>
        <v>43405</v>
      </c>
      <c r="M6" s="276">
        <f ca="1">'1Sales'!N9</f>
        <v>43435</v>
      </c>
      <c r="N6" s="228" t="s">
        <v>1</v>
      </c>
      <c r="O6" s="204"/>
    </row>
    <row r="7" spans="1:15" ht="16" x14ac:dyDescent="0.2">
      <c r="A7" s="194"/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202"/>
    </row>
    <row r="8" spans="1:15" ht="16" x14ac:dyDescent="0.2">
      <c r="A8" s="196"/>
      <c r="B8" s="197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202"/>
    </row>
    <row r="9" spans="1:15" ht="16" x14ac:dyDescent="0.2">
      <c r="A9" s="198" t="s">
        <v>5</v>
      </c>
      <c r="B9" s="304">
        <f>'1Sales'!C39</f>
        <v>540</v>
      </c>
      <c r="C9" s="304">
        <f>'1Sales'!D39</f>
        <v>810</v>
      </c>
      <c r="D9" s="304">
        <f>'1Sales'!E39</f>
        <v>1080</v>
      </c>
      <c r="E9" s="304">
        <f>'1Sales'!F39</f>
        <v>1170</v>
      </c>
      <c r="F9" s="304">
        <f>'1Sales'!G39</f>
        <v>1530</v>
      </c>
      <c r="G9" s="304">
        <f>'1Sales'!H39</f>
        <v>1665</v>
      </c>
      <c r="H9" s="304">
        <f>'1Sales'!I39</f>
        <v>1530</v>
      </c>
      <c r="I9" s="304">
        <f>'1Sales'!J39</f>
        <v>1665</v>
      </c>
      <c r="J9" s="304">
        <f>'1Sales'!K39</f>
        <v>1800</v>
      </c>
      <c r="K9" s="304">
        <f>'1Sales'!L39</f>
        <v>1755</v>
      </c>
      <c r="L9" s="304">
        <f>'1Sales'!M39</f>
        <v>2160</v>
      </c>
      <c r="M9" s="304">
        <f>'1Sales'!N39</f>
        <v>2025</v>
      </c>
      <c r="N9" s="307">
        <f>SUM(B9:M9)</f>
        <v>17730</v>
      </c>
      <c r="O9" s="192"/>
    </row>
    <row r="10" spans="1:15" ht="17" thickBot="1" x14ac:dyDescent="0.25">
      <c r="A10" s="198" t="s">
        <v>6</v>
      </c>
      <c r="B10" s="305">
        <f>'1Sales'!C32*'2Cash Flow'!$R18</f>
        <v>0</v>
      </c>
      <c r="C10" s="305">
        <f>'1Sales'!D32*'2Cash Flow'!$R18</f>
        <v>0</v>
      </c>
      <c r="D10" s="305">
        <f>'1Sales'!E32*'2Cash Flow'!$R18</f>
        <v>0</v>
      </c>
      <c r="E10" s="305">
        <f>'1Sales'!F32*'2Cash Flow'!$R18</f>
        <v>0</v>
      </c>
      <c r="F10" s="305">
        <f>'1Sales'!G32*'2Cash Flow'!$R18</f>
        <v>0</v>
      </c>
      <c r="G10" s="305">
        <f>'1Sales'!H32*'2Cash Flow'!$R18</f>
        <v>0</v>
      </c>
      <c r="H10" s="305">
        <f>'1Sales'!I32*'2Cash Flow'!$R18</f>
        <v>0</v>
      </c>
      <c r="I10" s="305">
        <f>'1Sales'!J32*'2Cash Flow'!$R18</f>
        <v>0</v>
      </c>
      <c r="J10" s="305">
        <f>'1Sales'!K32*'2Cash Flow'!$R18</f>
        <v>0</v>
      </c>
      <c r="K10" s="305">
        <f>'1Sales'!L32*'2Cash Flow'!$R18</f>
        <v>0</v>
      </c>
      <c r="L10" s="305">
        <f>'1Sales'!M32*'2Cash Flow'!$R18</f>
        <v>0</v>
      </c>
      <c r="M10" s="305">
        <f>'1Sales'!N32*'2Cash Flow'!$R18</f>
        <v>0</v>
      </c>
      <c r="N10" s="310">
        <f>SUM(B10:M10)</f>
        <v>0</v>
      </c>
      <c r="O10" s="202"/>
    </row>
    <row r="11" spans="1:15" ht="16" x14ac:dyDescent="0.2">
      <c r="A11" s="198" t="s">
        <v>7</v>
      </c>
      <c r="B11" s="307">
        <f>B9-B10</f>
        <v>540</v>
      </c>
      <c r="C11" s="307">
        <f t="shared" ref="C11:M11" si="0">C9-C10</f>
        <v>810</v>
      </c>
      <c r="D11" s="307">
        <f t="shared" si="0"/>
        <v>1080</v>
      </c>
      <c r="E11" s="307">
        <f t="shared" si="0"/>
        <v>1170</v>
      </c>
      <c r="F11" s="307">
        <f t="shared" si="0"/>
        <v>1530</v>
      </c>
      <c r="G11" s="307">
        <f t="shared" si="0"/>
        <v>1665</v>
      </c>
      <c r="H11" s="307">
        <f t="shared" si="0"/>
        <v>1530</v>
      </c>
      <c r="I11" s="307">
        <f t="shared" si="0"/>
        <v>1665</v>
      </c>
      <c r="J11" s="307">
        <f t="shared" si="0"/>
        <v>1800</v>
      </c>
      <c r="K11" s="307">
        <f t="shared" si="0"/>
        <v>1755</v>
      </c>
      <c r="L11" s="307">
        <f t="shared" si="0"/>
        <v>2160</v>
      </c>
      <c r="M11" s="307">
        <f t="shared" si="0"/>
        <v>2025</v>
      </c>
      <c r="N11" s="307">
        <f>SUM(B11:M11)</f>
        <v>17730</v>
      </c>
      <c r="O11" s="205"/>
    </row>
    <row r="12" spans="1:15" ht="16" x14ac:dyDescent="0.2">
      <c r="A12" s="198"/>
      <c r="B12" s="304"/>
      <c r="C12" s="304"/>
      <c r="D12" s="304"/>
      <c r="E12" s="304"/>
      <c r="F12" s="304"/>
      <c r="G12" s="304"/>
      <c r="H12" s="304"/>
      <c r="I12" s="304"/>
      <c r="J12" s="304"/>
      <c r="K12" s="304"/>
      <c r="L12" s="304"/>
      <c r="M12" s="304"/>
      <c r="N12" s="307"/>
      <c r="O12" s="202"/>
    </row>
    <row r="13" spans="1:15" ht="16" x14ac:dyDescent="0.2">
      <c r="A13" s="196"/>
      <c r="B13" s="304"/>
      <c r="C13" s="304"/>
      <c r="D13" s="304"/>
      <c r="E13" s="304"/>
      <c r="F13" s="304"/>
      <c r="G13" s="304"/>
      <c r="H13" s="304"/>
      <c r="I13" s="304"/>
      <c r="J13" s="304"/>
      <c r="K13" s="304"/>
      <c r="L13" s="304"/>
      <c r="M13" s="304"/>
      <c r="N13" s="304"/>
      <c r="O13" s="202"/>
    </row>
    <row r="14" spans="1:15" ht="16" x14ac:dyDescent="0.2">
      <c r="A14" s="198" t="s">
        <v>8</v>
      </c>
      <c r="B14" s="304"/>
      <c r="C14" s="304"/>
      <c r="D14" s="304"/>
      <c r="E14" s="304"/>
      <c r="F14" s="304"/>
      <c r="G14" s="304"/>
      <c r="H14" s="304"/>
      <c r="I14" s="304"/>
      <c r="J14" s="304"/>
      <c r="K14" s="304"/>
      <c r="L14" s="304"/>
      <c r="M14" s="304"/>
      <c r="N14" s="304"/>
      <c r="O14" s="202"/>
    </row>
    <row r="15" spans="1:15" ht="16" x14ac:dyDescent="0.2">
      <c r="A15" s="196"/>
      <c r="B15" s="308"/>
      <c r="C15" s="308"/>
      <c r="D15" s="308"/>
      <c r="E15" s="308"/>
      <c r="F15" s="308"/>
      <c r="G15" s="308"/>
      <c r="H15" s="308"/>
      <c r="I15" s="308"/>
      <c r="J15" s="308"/>
      <c r="K15" s="308"/>
      <c r="L15" s="308"/>
      <c r="M15" s="308"/>
      <c r="N15" s="304"/>
      <c r="O15" s="202"/>
    </row>
    <row r="16" spans="1:15" ht="16" x14ac:dyDescent="0.2">
      <c r="A16" s="196" t="s">
        <v>76</v>
      </c>
      <c r="B16" s="308">
        <f>'2Cash Flow'!B19</f>
        <v>0</v>
      </c>
      <c r="C16" s="308">
        <f>'2Cash Flow'!C19</f>
        <v>0</v>
      </c>
      <c r="D16" s="308">
        <f>'2Cash Flow'!D19</f>
        <v>0</v>
      </c>
      <c r="E16" s="308">
        <f>'2Cash Flow'!E19</f>
        <v>0</v>
      </c>
      <c r="F16" s="308">
        <f>'2Cash Flow'!F19</f>
        <v>0</v>
      </c>
      <c r="G16" s="308">
        <f>'2Cash Flow'!G19</f>
        <v>0</v>
      </c>
      <c r="H16" s="308">
        <f>'2Cash Flow'!H19</f>
        <v>0</v>
      </c>
      <c r="I16" s="308">
        <f>'2Cash Flow'!I19</f>
        <v>0</v>
      </c>
      <c r="J16" s="308">
        <f>'2Cash Flow'!J19</f>
        <v>0</v>
      </c>
      <c r="K16" s="308">
        <f>'2Cash Flow'!K19</f>
        <v>0</v>
      </c>
      <c r="L16" s="308">
        <f>'2Cash Flow'!L19</f>
        <v>0</v>
      </c>
      <c r="M16" s="308">
        <f>'2Cash Flow'!M19</f>
        <v>0</v>
      </c>
      <c r="N16" s="307">
        <f t="shared" ref="N16:N30" si="1">SUM(B16:M16)</f>
        <v>0</v>
      </c>
      <c r="O16" s="202"/>
    </row>
    <row r="17" spans="1:21" ht="16" x14ac:dyDescent="0.2">
      <c r="A17" s="196" t="s">
        <v>77</v>
      </c>
      <c r="B17" s="308">
        <f>'2Cash Flow'!B20</f>
        <v>0</v>
      </c>
      <c r="C17" s="308">
        <f>'2Cash Flow'!C20</f>
        <v>0</v>
      </c>
      <c r="D17" s="308">
        <f>'2Cash Flow'!D20</f>
        <v>0</v>
      </c>
      <c r="E17" s="308">
        <f>'2Cash Flow'!E20</f>
        <v>0</v>
      </c>
      <c r="F17" s="308">
        <f>'2Cash Flow'!F20</f>
        <v>0</v>
      </c>
      <c r="G17" s="308">
        <f>'2Cash Flow'!G20</f>
        <v>0</v>
      </c>
      <c r="H17" s="308">
        <f>'2Cash Flow'!H20</f>
        <v>0</v>
      </c>
      <c r="I17" s="308">
        <f>'2Cash Flow'!I20</f>
        <v>0</v>
      </c>
      <c r="J17" s="308">
        <f>'2Cash Flow'!J20</f>
        <v>0</v>
      </c>
      <c r="K17" s="308">
        <f>'2Cash Flow'!K20</f>
        <v>0</v>
      </c>
      <c r="L17" s="308">
        <f>'2Cash Flow'!L20</f>
        <v>0</v>
      </c>
      <c r="M17" s="308">
        <f>'2Cash Flow'!M20</f>
        <v>0</v>
      </c>
      <c r="N17" s="307">
        <f t="shared" si="1"/>
        <v>0</v>
      </c>
      <c r="O17" s="202"/>
    </row>
    <row r="18" spans="1:21" ht="16" x14ac:dyDescent="0.2">
      <c r="A18" s="196" t="s">
        <v>123</v>
      </c>
      <c r="B18" s="308">
        <f>'2Cash Flow'!B21</f>
        <v>350</v>
      </c>
      <c r="C18" s="308">
        <f>'2Cash Flow'!C21</f>
        <v>0</v>
      </c>
      <c r="D18" s="308">
        <f>'2Cash Flow'!D21</f>
        <v>0</v>
      </c>
      <c r="E18" s="308">
        <f>'2Cash Flow'!E21</f>
        <v>0</v>
      </c>
      <c r="F18" s="308">
        <f>'2Cash Flow'!F21</f>
        <v>0</v>
      </c>
      <c r="G18" s="308">
        <f>'2Cash Flow'!G21</f>
        <v>0</v>
      </c>
      <c r="H18" s="308">
        <f>'2Cash Flow'!H21</f>
        <v>0</v>
      </c>
      <c r="I18" s="308">
        <f>'2Cash Flow'!I21</f>
        <v>0</v>
      </c>
      <c r="J18" s="308">
        <f>'2Cash Flow'!J21</f>
        <v>0</v>
      </c>
      <c r="K18" s="308">
        <f>'2Cash Flow'!K21</f>
        <v>0</v>
      </c>
      <c r="L18" s="308">
        <f>'2Cash Flow'!L21</f>
        <v>0</v>
      </c>
      <c r="M18" s="308">
        <f>'2Cash Flow'!M21</f>
        <v>0</v>
      </c>
      <c r="N18" s="307">
        <f t="shared" si="1"/>
        <v>350</v>
      </c>
      <c r="O18" s="202"/>
    </row>
    <row r="19" spans="1:21" ht="16" x14ac:dyDescent="0.2">
      <c r="A19" s="196" t="s">
        <v>124</v>
      </c>
      <c r="B19" s="308">
        <f>'2Cash Flow'!B24</f>
        <v>0</v>
      </c>
      <c r="C19" s="308">
        <f>'2Cash Flow'!C24</f>
        <v>0</v>
      </c>
      <c r="D19" s="308">
        <f>'2Cash Flow'!D24</f>
        <v>0</v>
      </c>
      <c r="E19" s="308">
        <f>'2Cash Flow'!E24</f>
        <v>0</v>
      </c>
      <c r="F19" s="308">
        <f>'2Cash Flow'!F24</f>
        <v>0</v>
      </c>
      <c r="G19" s="308">
        <f>'2Cash Flow'!G24</f>
        <v>0</v>
      </c>
      <c r="H19" s="308">
        <f>'2Cash Flow'!H24</f>
        <v>0</v>
      </c>
      <c r="I19" s="308">
        <f>'2Cash Flow'!I24</f>
        <v>0</v>
      </c>
      <c r="J19" s="308">
        <f>'2Cash Flow'!J24</f>
        <v>0</v>
      </c>
      <c r="K19" s="308">
        <f>'2Cash Flow'!K24</f>
        <v>0</v>
      </c>
      <c r="L19" s="308">
        <f>'2Cash Flow'!L24</f>
        <v>0</v>
      </c>
      <c r="M19" s="308">
        <f>'2Cash Flow'!M24</f>
        <v>0</v>
      </c>
      <c r="N19" s="307">
        <f t="shared" si="1"/>
        <v>0</v>
      </c>
      <c r="O19" s="202"/>
    </row>
    <row r="20" spans="1:21" ht="16" x14ac:dyDescent="0.2">
      <c r="A20" s="196" t="s">
        <v>80</v>
      </c>
      <c r="B20" s="308">
        <f>'2Cash Flow'!B26</f>
        <v>0</v>
      </c>
      <c r="C20" s="308">
        <f>'2Cash Flow'!C26</f>
        <v>0</v>
      </c>
      <c r="D20" s="308">
        <f>'2Cash Flow'!D26</f>
        <v>0</v>
      </c>
      <c r="E20" s="308">
        <f>'2Cash Flow'!E26</f>
        <v>0</v>
      </c>
      <c r="F20" s="308">
        <f>'2Cash Flow'!F26</f>
        <v>0</v>
      </c>
      <c r="G20" s="308">
        <f>'2Cash Flow'!G26</f>
        <v>0</v>
      </c>
      <c r="H20" s="308">
        <f>'2Cash Flow'!H26</f>
        <v>0</v>
      </c>
      <c r="I20" s="308">
        <f>'2Cash Flow'!I26</f>
        <v>0</v>
      </c>
      <c r="J20" s="308">
        <f>'2Cash Flow'!J26</f>
        <v>0</v>
      </c>
      <c r="K20" s="308">
        <f>'2Cash Flow'!K26</f>
        <v>0</v>
      </c>
      <c r="L20" s="308">
        <f>'2Cash Flow'!L26</f>
        <v>0</v>
      </c>
      <c r="M20" s="308">
        <f>'2Cash Flow'!M26</f>
        <v>0</v>
      </c>
      <c r="N20" s="307">
        <f t="shared" si="1"/>
        <v>0</v>
      </c>
      <c r="O20" s="202"/>
    </row>
    <row r="21" spans="1:21" ht="16" x14ac:dyDescent="0.2">
      <c r="A21" s="196" t="s">
        <v>81</v>
      </c>
      <c r="B21" s="308">
        <f>'2Cash Flow'!B27</f>
        <v>50</v>
      </c>
      <c r="C21" s="308">
        <f>'2Cash Flow'!C27</f>
        <v>0</v>
      </c>
      <c r="D21" s="308">
        <f>'2Cash Flow'!D27</f>
        <v>0</v>
      </c>
      <c r="E21" s="308">
        <f>'2Cash Flow'!E27</f>
        <v>0</v>
      </c>
      <c r="F21" s="308">
        <f>'2Cash Flow'!F27</f>
        <v>0</v>
      </c>
      <c r="G21" s="308">
        <f>'2Cash Flow'!G27</f>
        <v>0</v>
      </c>
      <c r="H21" s="308">
        <f>'2Cash Flow'!H27</f>
        <v>0</v>
      </c>
      <c r="I21" s="308">
        <f>'2Cash Flow'!I27</f>
        <v>0</v>
      </c>
      <c r="J21" s="308">
        <f>'2Cash Flow'!J27</f>
        <v>0</v>
      </c>
      <c r="K21" s="308">
        <f>'2Cash Flow'!K27</f>
        <v>0</v>
      </c>
      <c r="L21" s="308">
        <f>'2Cash Flow'!L27</f>
        <v>0</v>
      </c>
      <c r="M21" s="308">
        <f>'2Cash Flow'!M27</f>
        <v>0</v>
      </c>
      <c r="N21" s="307">
        <f t="shared" si="1"/>
        <v>50</v>
      </c>
      <c r="O21" s="202"/>
    </row>
    <row r="22" spans="1:21" ht="16" x14ac:dyDescent="0.2">
      <c r="A22" s="196" t="s">
        <v>82</v>
      </c>
      <c r="B22" s="308">
        <f>'2Cash Flow'!B28</f>
        <v>75</v>
      </c>
      <c r="C22" s="308">
        <f>'2Cash Flow'!C28</f>
        <v>0</v>
      </c>
      <c r="D22" s="308">
        <f>'2Cash Flow'!D28</f>
        <v>0</v>
      </c>
      <c r="E22" s="308">
        <f>'2Cash Flow'!E28</f>
        <v>0</v>
      </c>
      <c r="F22" s="308">
        <f>'2Cash Flow'!F28</f>
        <v>0</v>
      </c>
      <c r="G22" s="308">
        <f>'2Cash Flow'!G28</f>
        <v>0</v>
      </c>
      <c r="H22" s="308">
        <f>'2Cash Flow'!H28</f>
        <v>0</v>
      </c>
      <c r="I22" s="308">
        <f>'2Cash Flow'!I28</f>
        <v>0</v>
      </c>
      <c r="J22" s="308">
        <f>'2Cash Flow'!J28</f>
        <v>0</v>
      </c>
      <c r="K22" s="308">
        <f>'2Cash Flow'!K28</f>
        <v>0</v>
      </c>
      <c r="L22" s="308">
        <f>'2Cash Flow'!L28</f>
        <v>0</v>
      </c>
      <c r="M22" s="308">
        <f>'2Cash Flow'!M28</f>
        <v>0</v>
      </c>
      <c r="N22" s="307">
        <f t="shared" si="1"/>
        <v>75</v>
      </c>
      <c r="O22" s="202"/>
    </row>
    <row r="23" spans="1:21" ht="16" x14ac:dyDescent="0.2">
      <c r="A23" s="196" t="s">
        <v>83</v>
      </c>
      <c r="B23" s="308">
        <f>'2Cash Flow'!B29</f>
        <v>0</v>
      </c>
      <c r="C23" s="308">
        <f>'2Cash Flow'!C29</f>
        <v>0</v>
      </c>
      <c r="D23" s="308">
        <f>'2Cash Flow'!D29</f>
        <v>0</v>
      </c>
      <c r="E23" s="308">
        <f>'2Cash Flow'!E29</f>
        <v>0</v>
      </c>
      <c r="F23" s="308">
        <f>'2Cash Flow'!F29</f>
        <v>0</v>
      </c>
      <c r="G23" s="308">
        <f>'2Cash Flow'!G29</f>
        <v>0</v>
      </c>
      <c r="H23" s="308">
        <f>'2Cash Flow'!H29</f>
        <v>0</v>
      </c>
      <c r="I23" s="308">
        <f>'2Cash Flow'!I29</f>
        <v>0</v>
      </c>
      <c r="J23" s="308">
        <f>'2Cash Flow'!J29</f>
        <v>0</v>
      </c>
      <c r="K23" s="308">
        <f>'2Cash Flow'!K29</f>
        <v>0</v>
      </c>
      <c r="L23" s="308">
        <f>'2Cash Flow'!L29</f>
        <v>0</v>
      </c>
      <c r="M23" s="308">
        <f>'2Cash Flow'!M29</f>
        <v>0</v>
      </c>
      <c r="N23" s="307">
        <f t="shared" si="1"/>
        <v>0</v>
      </c>
      <c r="O23" s="202"/>
    </row>
    <row r="24" spans="1:21" ht="16" x14ac:dyDescent="0.2">
      <c r="A24" s="196" t="s">
        <v>84</v>
      </c>
      <c r="B24" s="304">
        <f>'2Cash Flow'!B30</f>
        <v>0</v>
      </c>
      <c r="C24" s="304">
        <f>'2Cash Flow'!C30</f>
        <v>0</v>
      </c>
      <c r="D24" s="304">
        <f>'2Cash Flow'!D30</f>
        <v>0</v>
      </c>
      <c r="E24" s="304">
        <f>'2Cash Flow'!E30</f>
        <v>0</v>
      </c>
      <c r="F24" s="304">
        <f>'2Cash Flow'!F30</f>
        <v>0</v>
      </c>
      <c r="G24" s="304">
        <f>'2Cash Flow'!G30</f>
        <v>0</v>
      </c>
      <c r="H24" s="304">
        <f>'2Cash Flow'!H30</f>
        <v>0</v>
      </c>
      <c r="I24" s="304">
        <f>'2Cash Flow'!I30</f>
        <v>0</v>
      </c>
      <c r="J24" s="304">
        <f>'2Cash Flow'!J30</f>
        <v>0</v>
      </c>
      <c r="K24" s="304">
        <f>'2Cash Flow'!K30</f>
        <v>0</v>
      </c>
      <c r="L24" s="304">
        <f>'2Cash Flow'!L30</f>
        <v>0</v>
      </c>
      <c r="M24" s="304">
        <f>'2Cash Flow'!M30</f>
        <v>0</v>
      </c>
      <c r="N24" s="307">
        <f t="shared" si="1"/>
        <v>0</v>
      </c>
      <c r="O24" s="202"/>
    </row>
    <row r="25" spans="1:21" ht="16" x14ac:dyDescent="0.2">
      <c r="A25" s="196" t="s">
        <v>85</v>
      </c>
      <c r="B25" s="308">
        <f>'2Cash Flow'!B31</f>
        <v>0</v>
      </c>
      <c r="C25" s="308">
        <f>'2Cash Flow'!C31</f>
        <v>0</v>
      </c>
      <c r="D25" s="308">
        <f>'2Cash Flow'!D31</f>
        <v>0</v>
      </c>
      <c r="E25" s="308">
        <f>'2Cash Flow'!E31</f>
        <v>0</v>
      </c>
      <c r="F25" s="308">
        <f>'2Cash Flow'!F31</f>
        <v>0</v>
      </c>
      <c r="G25" s="308">
        <f>'2Cash Flow'!G31</f>
        <v>0</v>
      </c>
      <c r="H25" s="308">
        <f>'2Cash Flow'!H31</f>
        <v>0</v>
      </c>
      <c r="I25" s="308">
        <f>'2Cash Flow'!I31</f>
        <v>0</v>
      </c>
      <c r="J25" s="308">
        <f>'2Cash Flow'!J31</f>
        <v>0</v>
      </c>
      <c r="K25" s="308">
        <f>'2Cash Flow'!K31</f>
        <v>0</v>
      </c>
      <c r="L25" s="308">
        <f>'2Cash Flow'!L31</f>
        <v>0</v>
      </c>
      <c r="M25" s="308">
        <f>'2Cash Flow'!M31</f>
        <v>0</v>
      </c>
      <c r="N25" s="307">
        <f t="shared" si="1"/>
        <v>0</v>
      </c>
      <c r="O25" s="202"/>
    </row>
    <row r="26" spans="1:21" ht="16" x14ac:dyDescent="0.2">
      <c r="A26" s="196" t="s">
        <v>87</v>
      </c>
      <c r="B26" s="309">
        <f>'2Cash Flow'!B33</f>
        <v>0</v>
      </c>
      <c r="C26" s="309">
        <f>'2Cash Flow'!C33</f>
        <v>0</v>
      </c>
      <c r="D26" s="309">
        <f>'2Cash Flow'!D33</f>
        <v>0</v>
      </c>
      <c r="E26" s="309">
        <f>'2Cash Flow'!E33</f>
        <v>0</v>
      </c>
      <c r="F26" s="309">
        <f>'2Cash Flow'!F33</f>
        <v>0</v>
      </c>
      <c r="G26" s="309">
        <f>'2Cash Flow'!G33</f>
        <v>0</v>
      </c>
      <c r="H26" s="309">
        <f>'2Cash Flow'!H33</f>
        <v>0</v>
      </c>
      <c r="I26" s="309">
        <f>'2Cash Flow'!I33</f>
        <v>0</v>
      </c>
      <c r="J26" s="309">
        <f>'2Cash Flow'!J33</f>
        <v>0</v>
      </c>
      <c r="K26" s="309">
        <f>'2Cash Flow'!K33</f>
        <v>0</v>
      </c>
      <c r="L26" s="309">
        <f>'2Cash Flow'!L33</f>
        <v>0</v>
      </c>
      <c r="M26" s="309">
        <f>'2Cash Flow'!M33</f>
        <v>0</v>
      </c>
      <c r="N26" s="307">
        <f t="shared" si="1"/>
        <v>0</v>
      </c>
      <c r="O26" s="202"/>
    </row>
    <row r="27" spans="1:21" ht="16" x14ac:dyDescent="0.2">
      <c r="A27" s="196" t="s">
        <v>3</v>
      </c>
      <c r="B27" s="308">
        <f>'2Cash Flow'!B34</f>
        <v>0</v>
      </c>
      <c r="C27" s="308">
        <f>'2Cash Flow'!C34</f>
        <v>0</v>
      </c>
      <c r="D27" s="308">
        <f>'2Cash Flow'!D34</f>
        <v>0</v>
      </c>
      <c r="E27" s="308">
        <f>'2Cash Flow'!E34</f>
        <v>0</v>
      </c>
      <c r="F27" s="308">
        <f>'2Cash Flow'!F34</f>
        <v>0</v>
      </c>
      <c r="G27" s="308">
        <f>'2Cash Flow'!G34</f>
        <v>0</v>
      </c>
      <c r="H27" s="308">
        <f>'2Cash Flow'!H34</f>
        <v>0</v>
      </c>
      <c r="I27" s="308">
        <f>'2Cash Flow'!I34</f>
        <v>0</v>
      </c>
      <c r="J27" s="308">
        <f>'2Cash Flow'!J34</f>
        <v>0</v>
      </c>
      <c r="K27" s="308">
        <f>'2Cash Flow'!K34</f>
        <v>0</v>
      </c>
      <c r="L27" s="308">
        <f>'2Cash Flow'!L34</f>
        <v>0</v>
      </c>
      <c r="M27" s="308">
        <f>'2Cash Flow'!M34</f>
        <v>0</v>
      </c>
      <c r="N27" s="307">
        <f t="shared" si="1"/>
        <v>0</v>
      </c>
      <c r="O27" s="202"/>
    </row>
    <row r="28" spans="1:21" ht="23" x14ac:dyDescent="0.25">
      <c r="A28" s="196" t="s">
        <v>16</v>
      </c>
      <c r="B28" s="304">
        <f>SUM('Start Up'!$C7+'Start Up'!$C8+'Start Up'!$C10+'Start Up'!$C12+'Start Up'!$C13+'Start Up'!$C14+'Start Up'!$C15+'Start Up'!$C20+'Start Up'!$C21+'Start Up'!$C23+'Start Up'!$C25+'Start Up'!$C26+'Start Up'!C27+'Start Up'!C28)*$U28/12</f>
        <v>306.66666666666669</v>
      </c>
      <c r="C28" s="304">
        <f>SUM('Start Up'!$C7+'Start Up'!$C8+'Start Up'!$C10+'Start Up'!$C12+'Start Up'!$C13+'Start Up'!$C14+'Start Up'!$C15+'Start Up'!$C20+'Start Up'!$C21+'Start Up'!$C23+'Start Up'!$C25+'Start Up'!$C26+'Start Up'!D27+'Start Up'!D28)*$U28/12</f>
        <v>283.33333333333331</v>
      </c>
      <c r="D28" s="304">
        <f>SUM('Start Up'!$C7+'Start Up'!$C8+'Start Up'!$C10+'Start Up'!$C12+'Start Up'!$C13+'Start Up'!$C14+'Start Up'!$C15+'Start Up'!$C20+'Start Up'!$C21+'Start Up'!$C23+'Start Up'!$C25+'Start Up'!$C26+'Start Up'!E27+'Start Up'!E28)*$U28/12</f>
        <v>283.33333333333331</v>
      </c>
      <c r="E28" s="304">
        <f>SUM('Start Up'!$C7+'Start Up'!$C8+'Start Up'!$C10+'Start Up'!$C12+'Start Up'!$C13+'Start Up'!$C14+'Start Up'!$C15+'Start Up'!$C20+'Start Up'!$C21+'Start Up'!$C23+'Start Up'!$C25+'Start Up'!$C26+'Start Up'!F27+'Start Up'!F28)*$U28/12</f>
        <v>283.33333333333331</v>
      </c>
      <c r="F28" s="304">
        <f>SUM('Start Up'!$C7+'Start Up'!$C8+'Start Up'!$C10+'Start Up'!$C12+'Start Up'!$C13+'Start Up'!$C14+'Start Up'!$C15+'Start Up'!$C20+'Start Up'!$C21+'Start Up'!$C23+'Start Up'!$C25+'Start Up'!$C26+'Start Up'!G27+'Start Up'!G28)*$U28/12</f>
        <v>283.33333333333331</v>
      </c>
      <c r="G28" s="304">
        <f>SUM('Start Up'!$C7+'Start Up'!$C8+'Start Up'!$C10+'Start Up'!$C12+'Start Up'!$C13+'Start Up'!$C14+'Start Up'!$C15+'Start Up'!$C20+'Start Up'!$C21+'Start Up'!$C23+'Start Up'!$C25+'Start Up'!$C26+'Start Up'!H27+'Start Up'!H28)*$U28/12</f>
        <v>283.33333333333331</v>
      </c>
      <c r="H28" s="304">
        <f>SUM('Start Up'!$C7+'Start Up'!$C8+'Start Up'!$C10+'Start Up'!$C12+'Start Up'!$C13+'Start Up'!$C14+'Start Up'!$C15+'Start Up'!$C20+'Start Up'!$C21+'Start Up'!$C23+'Start Up'!$C25+'Start Up'!$C26+'Start Up'!I27+'Start Up'!I28)*$U28/12</f>
        <v>283.33333333333331</v>
      </c>
      <c r="I28" s="304">
        <f>SUM('Start Up'!$C7+'Start Up'!$C8+'Start Up'!$C10+'Start Up'!$C12+'Start Up'!$C13+'Start Up'!$C14+'Start Up'!$C15+'Start Up'!$C20+'Start Up'!$C21+'Start Up'!$C23+'Start Up'!$C25+'Start Up'!$C26+'Start Up'!J27+'Start Up'!J28)*$U28/12</f>
        <v>283.33333333333331</v>
      </c>
      <c r="J28" s="304">
        <f>SUM('Start Up'!$C7+'Start Up'!$C8+'Start Up'!$C10+'Start Up'!$C12+'Start Up'!$C13+'Start Up'!$C14+'Start Up'!$C15+'Start Up'!$C20+'Start Up'!$C21+'Start Up'!$C23+'Start Up'!$C25+'Start Up'!$C26+'Start Up'!K27+'Start Up'!K28)*$U28/12</f>
        <v>283.33333333333331</v>
      </c>
      <c r="K28" s="304">
        <f>SUM('Start Up'!$C7+'Start Up'!$C8+'Start Up'!$C10+'Start Up'!$C12+'Start Up'!$C13+'Start Up'!$C14+'Start Up'!$C15+'Start Up'!$C20+'Start Up'!$C21+'Start Up'!$C23+'Start Up'!$C25+'Start Up'!$C26+'Start Up'!L27+'Start Up'!L28)*$U28/12</f>
        <v>283.33333333333331</v>
      </c>
      <c r="L28" s="304">
        <f>SUM('Start Up'!$C7+'Start Up'!$C8+'Start Up'!$C10+'Start Up'!$C12+'Start Up'!$C13+'Start Up'!$C14+'Start Up'!$C15+'Start Up'!$C20+'Start Up'!$C21+'Start Up'!$C23+'Start Up'!$C25+'Start Up'!$C26+'Start Up'!M27+'Start Up'!M28)*$U28/12</f>
        <v>283.33333333333331</v>
      </c>
      <c r="M28" s="304">
        <f>SUM('Start Up'!$C7+'Start Up'!$C8+'Start Up'!$C10+'Start Up'!$C12+'Start Up'!$C13+'Start Up'!$C14+'Start Up'!$C15+'Start Up'!$C20+'Start Up'!$C21+'Start Up'!$C23+'Start Up'!$C25+'Start Up'!$C26+'Start Up'!N27+'Start Up'!N28)*$U28/12</f>
        <v>283.33333333333331</v>
      </c>
      <c r="N28" s="307">
        <f t="shared" si="1"/>
        <v>3423.3333333333335</v>
      </c>
      <c r="O28" s="202"/>
      <c r="Q28" s="210" t="s">
        <v>129</v>
      </c>
      <c r="R28" s="210"/>
      <c r="S28" s="210"/>
      <c r="U28" s="278">
        <v>0.2</v>
      </c>
    </row>
    <row r="29" spans="1:21" ht="17" thickBot="1" x14ac:dyDescent="0.25">
      <c r="A29" s="196"/>
      <c r="B29" s="305"/>
      <c r="C29" s="305"/>
      <c r="D29" s="305"/>
      <c r="E29" s="305"/>
      <c r="F29" s="305"/>
      <c r="G29" s="305"/>
      <c r="H29" s="305"/>
      <c r="I29" s="305"/>
      <c r="J29" s="305"/>
      <c r="K29" s="305"/>
      <c r="L29" s="305"/>
      <c r="M29" s="305"/>
      <c r="N29" s="310"/>
      <c r="O29" s="202"/>
    </row>
    <row r="30" spans="1:21" ht="16" x14ac:dyDescent="0.2">
      <c r="A30" s="198" t="s">
        <v>9</v>
      </c>
      <c r="B30" s="307">
        <f>SUM(B16:B29)</f>
        <v>781.66666666666674</v>
      </c>
      <c r="C30" s="307">
        <f t="shared" ref="C30:M30" si="2">SUM(C16:C29)</f>
        <v>283.33333333333331</v>
      </c>
      <c r="D30" s="307">
        <f t="shared" si="2"/>
        <v>283.33333333333331</v>
      </c>
      <c r="E30" s="307">
        <f t="shared" si="2"/>
        <v>283.33333333333331</v>
      </c>
      <c r="F30" s="307">
        <f t="shared" si="2"/>
        <v>283.33333333333331</v>
      </c>
      <c r="G30" s="307">
        <f t="shared" si="2"/>
        <v>283.33333333333331</v>
      </c>
      <c r="H30" s="307">
        <f t="shared" si="2"/>
        <v>283.33333333333331</v>
      </c>
      <c r="I30" s="307">
        <f t="shared" si="2"/>
        <v>283.33333333333331</v>
      </c>
      <c r="J30" s="307">
        <f t="shared" si="2"/>
        <v>283.33333333333331</v>
      </c>
      <c r="K30" s="307">
        <f t="shared" si="2"/>
        <v>283.33333333333331</v>
      </c>
      <c r="L30" s="307">
        <f t="shared" si="2"/>
        <v>283.33333333333331</v>
      </c>
      <c r="M30" s="307">
        <f t="shared" si="2"/>
        <v>283.33333333333331</v>
      </c>
      <c r="N30" s="307">
        <f t="shared" si="1"/>
        <v>3898.3333333333339</v>
      </c>
      <c r="O30" s="205"/>
    </row>
    <row r="31" spans="1:21" ht="16" x14ac:dyDescent="0.2">
      <c r="A31" s="198"/>
      <c r="B31" s="304"/>
      <c r="C31" s="304"/>
      <c r="D31" s="304"/>
      <c r="E31" s="304"/>
      <c r="F31" s="304"/>
      <c r="G31" s="304"/>
      <c r="H31" s="304"/>
      <c r="I31" s="304"/>
      <c r="J31" s="304"/>
      <c r="K31" s="304"/>
      <c r="L31" s="304"/>
      <c r="M31" s="304"/>
      <c r="N31" s="307"/>
      <c r="O31" s="205"/>
    </row>
    <row r="32" spans="1:21" ht="16" x14ac:dyDescent="0.2">
      <c r="A32" s="198"/>
      <c r="B32" s="304"/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7"/>
      <c r="O32" s="205"/>
    </row>
    <row r="33" spans="1:15" ht="16" x14ac:dyDescent="0.2">
      <c r="A33" s="198"/>
      <c r="B33" s="304"/>
      <c r="C33" s="304"/>
      <c r="D33" s="304"/>
      <c r="E33" s="304"/>
      <c r="F33" s="304"/>
      <c r="G33" s="304"/>
      <c r="H33" s="304"/>
      <c r="I33" s="304"/>
      <c r="J33" s="304"/>
      <c r="K33" s="304"/>
      <c r="L33" s="304"/>
      <c r="M33" s="304"/>
      <c r="N33" s="307"/>
      <c r="O33" s="205"/>
    </row>
    <row r="34" spans="1:15" ht="16" x14ac:dyDescent="0.2">
      <c r="A34" s="198"/>
      <c r="B34" s="305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7"/>
      <c r="O34" s="205"/>
    </row>
    <row r="35" spans="1:15" ht="17" thickBot="1" x14ac:dyDescent="0.25">
      <c r="A35" s="198" t="s">
        <v>10</v>
      </c>
      <c r="B35" s="311">
        <f>B11-B30</f>
        <v>-241.66666666666674</v>
      </c>
      <c r="C35" s="311">
        <f t="shared" ref="C35:M35" si="3">C11-C30</f>
        <v>526.66666666666674</v>
      </c>
      <c r="D35" s="311">
        <f t="shared" si="3"/>
        <v>796.66666666666674</v>
      </c>
      <c r="E35" s="311">
        <f t="shared" si="3"/>
        <v>886.66666666666674</v>
      </c>
      <c r="F35" s="311">
        <f t="shared" si="3"/>
        <v>1246.6666666666667</v>
      </c>
      <c r="G35" s="311">
        <f t="shared" si="3"/>
        <v>1381.6666666666667</v>
      </c>
      <c r="H35" s="311">
        <f t="shared" si="3"/>
        <v>1246.6666666666667</v>
      </c>
      <c r="I35" s="311">
        <f t="shared" si="3"/>
        <v>1381.6666666666667</v>
      </c>
      <c r="J35" s="311">
        <f t="shared" si="3"/>
        <v>1516.6666666666667</v>
      </c>
      <c r="K35" s="311">
        <f t="shared" si="3"/>
        <v>1471.6666666666667</v>
      </c>
      <c r="L35" s="311">
        <f t="shared" si="3"/>
        <v>1876.6666666666667</v>
      </c>
      <c r="M35" s="311">
        <f t="shared" si="3"/>
        <v>1741.6666666666667</v>
      </c>
      <c r="N35" s="312">
        <f>SUM(B35:M35)</f>
        <v>13831.666666666666</v>
      </c>
      <c r="O35" s="205"/>
    </row>
    <row r="36" spans="1:15" ht="17" thickTop="1" x14ac:dyDescent="0.2">
      <c r="A36" s="200" t="s">
        <v>19</v>
      </c>
      <c r="B36" s="313"/>
      <c r="C36" s="313"/>
      <c r="D36" s="313"/>
      <c r="E36" s="313"/>
      <c r="F36" s="313"/>
      <c r="G36" s="313"/>
      <c r="H36" s="313"/>
      <c r="I36" s="313"/>
      <c r="J36" s="313"/>
      <c r="K36" s="313"/>
      <c r="L36" s="313"/>
      <c r="M36" s="313"/>
      <c r="N36" s="313"/>
      <c r="O36" s="205"/>
    </row>
    <row r="37" spans="1:15" ht="17" thickBot="1" x14ac:dyDescent="0.25">
      <c r="A37" s="199"/>
      <c r="B37" s="306"/>
      <c r="C37" s="306"/>
      <c r="D37" s="306"/>
      <c r="E37" s="306"/>
      <c r="F37" s="306"/>
      <c r="G37" s="306"/>
      <c r="H37" s="306"/>
      <c r="I37" s="306"/>
      <c r="J37" s="306"/>
      <c r="K37" s="306"/>
      <c r="L37" s="306"/>
      <c r="M37" s="306"/>
      <c r="N37" s="306"/>
      <c r="O37" s="206"/>
    </row>
    <row r="38" spans="1:15" ht="17" thickBot="1" x14ac:dyDescent="0.25">
      <c r="A38" s="200"/>
      <c r="B38" s="304"/>
      <c r="C38" s="304"/>
      <c r="D38" s="304"/>
      <c r="E38" s="304"/>
      <c r="F38" s="304"/>
      <c r="G38" s="304"/>
      <c r="H38" s="304"/>
      <c r="I38" s="304"/>
      <c r="J38" s="304"/>
      <c r="K38" s="304"/>
      <c r="L38" s="304"/>
      <c r="M38" s="304"/>
      <c r="N38" s="304"/>
      <c r="O38" s="178"/>
    </row>
    <row r="39" spans="1:15" ht="30" x14ac:dyDescent="0.45">
      <c r="A39" s="207" t="str">
        <f>'1Sales'!A3</f>
        <v xml:space="preserve">Black Birch Chiropractic </v>
      </c>
      <c r="B39" s="314"/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201"/>
    </row>
    <row r="40" spans="1:15" ht="16" x14ac:dyDescent="0.2">
      <c r="A40" s="208" t="s">
        <v>18</v>
      </c>
      <c r="B40" s="315"/>
      <c r="C40" s="315"/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202"/>
    </row>
    <row r="41" spans="1:15" ht="16" x14ac:dyDescent="0.2">
      <c r="A41" s="208" t="str">
        <f ca="1">'1Sales'!A47</f>
        <v>For the Period Ending December, 2019</v>
      </c>
      <c r="B41" s="315"/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202"/>
    </row>
    <row r="42" spans="1:15" ht="16" x14ac:dyDescent="0.2">
      <c r="A42" s="208"/>
      <c r="B42" s="315"/>
      <c r="C42" s="315"/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202"/>
    </row>
    <row r="43" spans="1:15" ht="16" x14ac:dyDescent="0.2">
      <c r="A43" s="209"/>
      <c r="B43" s="307" t="str">
        <f>IF('1Sales'!C$8=0," ",'1Sales'!C$8)</f>
        <v xml:space="preserve"> </v>
      </c>
      <c r="C43" s="307" t="str">
        <f>IF('1Sales'!D$8=0," ",'1Sales'!D$8)</f>
        <v xml:space="preserve"> </v>
      </c>
      <c r="D43" s="307" t="str">
        <f>IF('1Sales'!E$8=0," ",'1Sales'!E$8)</f>
        <v xml:space="preserve"> </v>
      </c>
      <c r="E43" s="307" t="str">
        <f>IF('1Sales'!F$8=0," ",'1Sales'!F$8)</f>
        <v xml:space="preserve"> </v>
      </c>
      <c r="F43" s="307" t="str">
        <f>IF('1Sales'!G$8=0," ",'1Sales'!G$8)</f>
        <v xml:space="preserve"> </v>
      </c>
      <c r="G43" s="307" t="str">
        <f>IF('1Sales'!H$8=0," ",'1Sales'!H$8)</f>
        <v xml:space="preserve"> </v>
      </c>
      <c r="H43" s="307" t="str">
        <f>IF('1Sales'!I$8=0," ",'1Sales'!I$8)</f>
        <v xml:space="preserve"> </v>
      </c>
      <c r="I43" s="307" t="str">
        <f>IF('1Sales'!J$8=0," ",'1Sales'!J$8)</f>
        <v xml:space="preserve"> </v>
      </c>
      <c r="J43" s="307" t="str">
        <f>IF('1Sales'!K$8=0," ",'1Sales'!K$8)</f>
        <v xml:space="preserve"> </v>
      </c>
      <c r="K43" s="307" t="str">
        <f>IF('1Sales'!L$8=0," ",'1Sales'!L$8)</f>
        <v xml:space="preserve"> </v>
      </c>
      <c r="L43" s="307" t="str">
        <f>IF('1Sales'!M$8=0," ",'1Sales'!M$8)</f>
        <v xml:space="preserve"> </v>
      </c>
      <c r="M43" s="307" t="str">
        <f>IF('1Sales'!N$8=0," ",'1Sales'!N$8)</f>
        <v xml:space="preserve"> </v>
      </c>
      <c r="N43" s="316" t="s">
        <v>96</v>
      </c>
      <c r="O43" s="202"/>
    </row>
    <row r="44" spans="1:15" ht="16" x14ac:dyDescent="0.2">
      <c r="A44" s="194" t="s">
        <v>0</v>
      </c>
      <c r="B44" s="276">
        <f ca="1">'1Sales'!C51</f>
        <v>43466</v>
      </c>
      <c r="C44" s="276">
        <f ca="1">'1Sales'!D51</f>
        <v>43497</v>
      </c>
      <c r="D44" s="276">
        <f ca="1">'1Sales'!E51</f>
        <v>43525</v>
      </c>
      <c r="E44" s="276">
        <f ca="1">'1Sales'!F51</f>
        <v>43556</v>
      </c>
      <c r="F44" s="276">
        <f ca="1">'1Sales'!G51</f>
        <v>43586</v>
      </c>
      <c r="G44" s="276">
        <f ca="1">'1Sales'!H51</f>
        <v>43617</v>
      </c>
      <c r="H44" s="276">
        <f ca="1">'1Sales'!I51</f>
        <v>43647</v>
      </c>
      <c r="I44" s="276">
        <f ca="1">'1Sales'!J51</f>
        <v>43678</v>
      </c>
      <c r="J44" s="276">
        <f ca="1">'1Sales'!K51</f>
        <v>43709</v>
      </c>
      <c r="K44" s="276">
        <f ca="1">'1Sales'!L51</f>
        <v>43739</v>
      </c>
      <c r="L44" s="276">
        <f ca="1">'1Sales'!M51</f>
        <v>43770</v>
      </c>
      <c r="M44" s="276">
        <f ca="1">'1Sales'!N51</f>
        <v>43800</v>
      </c>
      <c r="N44" s="316" t="s">
        <v>1</v>
      </c>
      <c r="O44" s="202"/>
    </row>
    <row r="45" spans="1:15" ht="16" x14ac:dyDescent="0.2">
      <c r="A45" s="194"/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202"/>
    </row>
    <row r="46" spans="1:15" ht="16" x14ac:dyDescent="0.2">
      <c r="A46" s="196"/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4"/>
      <c r="M46" s="304"/>
      <c r="N46" s="304"/>
      <c r="O46" s="202"/>
    </row>
    <row r="47" spans="1:15" ht="16" x14ac:dyDescent="0.2">
      <c r="A47" s="198" t="s">
        <v>5</v>
      </c>
      <c r="B47" s="304">
        <f>'1Sales'!C81</f>
        <v>3105</v>
      </c>
      <c r="C47" s="304">
        <f>'1Sales'!D81</f>
        <v>3150</v>
      </c>
      <c r="D47" s="304">
        <f>'1Sales'!E81</f>
        <v>3645</v>
      </c>
      <c r="E47" s="304">
        <f>'1Sales'!F81</f>
        <v>3915</v>
      </c>
      <c r="F47" s="304">
        <f>'1Sales'!G81</f>
        <v>4230</v>
      </c>
      <c r="G47" s="304">
        <f>'1Sales'!H81</f>
        <v>4725</v>
      </c>
      <c r="H47" s="304">
        <f>'1Sales'!I81</f>
        <v>4860</v>
      </c>
      <c r="I47" s="304">
        <f>'1Sales'!J81</f>
        <v>4950</v>
      </c>
      <c r="J47" s="304">
        <f>'1Sales'!K81</f>
        <v>4230</v>
      </c>
      <c r="K47" s="304">
        <f>'1Sales'!L81</f>
        <v>3780</v>
      </c>
      <c r="L47" s="304">
        <f>'1Sales'!M81</f>
        <v>3375</v>
      </c>
      <c r="M47" s="304">
        <f>'1Sales'!N81</f>
        <v>3600</v>
      </c>
      <c r="N47" s="307">
        <f>SUM(B47:M47)</f>
        <v>47565</v>
      </c>
      <c r="O47" s="202"/>
    </row>
    <row r="48" spans="1:15" ht="17" thickBot="1" x14ac:dyDescent="0.25">
      <c r="A48" s="198" t="s">
        <v>6</v>
      </c>
      <c r="B48" s="305">
        <f>'1Sales'!C74*'2Cash Flow'!$R18</f>
        <v>0</v>
      </c>
      <c r="C48" s="305">
        <f>'1Sales'!D74*'2Cash Flow'!$R18</f>
        <v>0</v>
      </c>
      <c r="D48" s="305">
        <f>'1Sales'!E74*'2Cash Flow'!$R18</f>
        <v>0</v>
      </c>
      <c r="E48" s="305">
        <f>'1Sales'!F74*'2Cash Flow'!$R18</f>
        <v>0</v>
      </c>
      <c r="F48" s="305">
        <f>'1Sales'!G74*'2Cash Flow'!$R18</f>
        <v>0</v>
      </c>
      <c r="G48" s="305">
        <f>'1Sales'!H74*'2Cash Flow'!$R18</f>
        <v>0</v>
      </c>
      <c r="H48" s="305">
        <f>'1Sales'!I74*'2Cash Flow'!$R18</f>
        <v>0</v>
      </c>
      <c r="I48" s="305">
        <f>'1Sales'!J74*'2Cash Flow'!$R18</f>
        <v>0</v>
      </c>
      <c r="J48" s="305">
        <f>'1Sales'!K74*'2Cash Flow'!$R18</f>
        <v>0</v>
      </c>
      <c r="K48" s="305">
        <f>'1Sales'!L74*'2Cash Flow'!$R18</f>
        <v>0</v>
      </c>
      <c r="L48" s="305">
        <f>'1Sales'!M74*'2Cash Flow'!$R18</f>
        <v>0</v>
      </c>
      <c r="M48" s="305">
        <f>'1Sales'!N74*'2Cash Flow'!$R18</f>
        <v>0</v>
      </c>
      <c r="N48" s="310">
        <f>SUM(B48:M48)</f>
        <v>0</v>
      </c>
      <c r="O48" s="202"/>
    </row>
    <row r="49" spans="1:15" ht="16" x14ac:dyDescent="0.2">
      <c r="A49" s="198" t="s">
        <v>7</v>
      </c>
      <c r="B49" s="307">
        <f>B47-B48</f>
        <v>3105</v>
      </c>
      <c r="C49" s="307">
        <f t="shared" ref="C49:M49" si="4">C47-C48</f>
        <v>3150</v>
      </c>
      <c r="D49" s="307">
        <f t="shared" si="4"/>
        <v>3645</v>
      </c>
      <c r="E49" s="307">
        <f t="shared" si="4"/>
        <v>3915</v>
      </c>
      <c r="F49" s="307">
        <f t="shared" si="4"/>
        <v>4230</v>
      </c>
      <c r="G49" s="307">
        <f t="shared" si="4"/>
        <v>4725</v>
      </c>
      <c r="H49" s="307">
        <f t="shared" si="4"/>
        <v>4860</v>
      </c>
      <c r="I49" s="307">
        <f t="shared" si="4"/>
        <v>4950</v>
      </c>
      <c r="J49" s="307">
        <f t="shared" si="4"/>
        <v>4230</v>
      </c>
      <c r="K49" s="307">
        <f t="shared" si="4"/>
        <v>3780</v>
      </c>
      <c r="L49" s="307">
        <f t="shared" si="4"/>
        <v>3375</v>
      </c>
      <c r="M49" s="307">
        <f t="shared" si="4"/>
        <v>3600</v>
      </c>
      <c r="N49" s="307">
        <f>N47-N48</f>
        <v>47565</v>
      </c>
      <c r="O49" s="202"/>
    </row>
    <row r="50" spans="1:15" ht="16" x14ac:dyDescent="0.2">
      <c r="A50" s="198"/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7"/>
      <c r="O50" s="202"/>
    </row>
    <row r="51" spans="1:15" ht="16" x14ac:dyDescent="0.2">
      <c r="A51" s="196"/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202"/>
    </row>
    <row r="52" spans="1:15" ht="16" x14ac:dyDescent="0.2">
      <c r="A52" s="198" t="s">
        <v>8</v>
      </c>
      <c r="B52" s="304"/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O52" s="202"/>
    </row>
    <row r="53" spans="1:15" ht="16" x14ac:dyDescent="0.2">
      <c r="A53" s="196"/>
      <c r="B53" s="308"/>
      <c r="C53" s="308"/>
      <c r="D53" s="308"/>
      <c r="E53" s="308"/>
      <c r="F53" s="308"/>
      <c r="G53" s="308"/>
      <c r="H53" s="308"/>
      <c r="I53" s="308"/>
      <c r="J53" s="308"/>
      <c r="K53" s="308"/>
      <c r="L53" s="308"/>
      <c r="M53" s="308"/>
      <c r="N53" s="304"/>
      <c r="O53" s="202"/>
    </row>
    <row r="54" spans="1:15" ht="16" x14ac:dyDescent="0.2">
      <c r="A54" s="196" t="s">
        <v>76</v>
      </c>
      <c r="B54" s="308">
        <f>'2Cash Flow'!B65</f>
        <v>0</v>
      </c>
      <c r="C54" s="308">
        <f>'2Cash Flow'!C65</f>
        <v>0</v>
      </c>
      <c r="D54" s="308">
        <f>'2Cash Flow'!D65</f>
        <v>0</v>
      </c>
      <c r="E54" s="308">
        <f>'2Cash Flow'!E65</f>
        <v>0</v>
      </c>
      <c r="F54" s="308">
        <f>'2Cash Flow'!F65</f>
        <v>0</v>
      </c>
      <c r="G54" s="308">
        <f>'2Cash Flow'!G65</f>
        <v>0</v>
      </c>
      <c r="H54" s="308">
        <f>'2Cash Flow'!H65</f>
        <v>0</v>
      </c>
      <c r="I54" s="308">
        <f>'2Cash Flow'!I65</f>
        <v>0</v>
      </c>
      <c r="J54" s="308">
        <f>'2Cash Flow'!J65</f>
        <v>0</v>
      </c>
      <c r="K54" s="308">
        <f>'2Cash Flow'!K65</f>
        <v>0</v>
      </c>
      <c r="L54" s="308">
        <f>'2Cash Flow'!L65</f>
        <v>0</v>
      </c>
      <c r="M54" s="308">
        <f>'2Cash Flow'!M65</f>
        <v>0</v>
      </c>
      <c r="N54" s="307">
        <f t="shared" ref="N54:N73" si="5">SUM(B54:M54)</f>
        <v>0</v>
      </c>
      <c r="O54" s="202"/>
    </row>
    <row r="55" spans="1:15" ht="16" x14ac:dyDescent="0.2">
      <c r="A55" s="196" t="s">
        <v>77</v>
      </c>
      <c r="B55" s="308">
        <f>'2Cash Flow'!B66</f>
        <v>0</v>
      </c>
      <c r="C55" s="308">
        <f>'2Cash Flow'!C66</f>
        <v>0</v>
      </c>
      <c r="D55" s="308">
        <f>'2Cash Flow'!D66</f>
        <v>0</v>
      </c>
      <c r="E55" s="308">
        <f>'2Cash Flow'!E66</f>
        <v>0</v>
      </c>
      <c r="F55" s="308">
        <f>'2Cash Flow'!F66</f>
        <v>0</v>
      </c>
      <c r="G55" s="308">
        <f>'2Cash Flow'!G66</f>
        <v>0</v>
      </c>
      <c r="H55" s="308">
        <f>'2Cash Flow'!H66</f>
        <v>0</v>
      </c>
      <c r="I55" s="308">
        <f>'2Cash Flow'!I66</f>
        <v>0</v>
      </c>
      <c r="J55" s="308">
        <f>'2Cash Flow'!J66</f>
        <v>0</v>
      </c>
      <c r="K55" s="308">
        <f>'2Cash Flow'!K66</f>
        <v>0</v>
      </c>
      <c r="L55" s="308">
        <f>'2Cash Flow'!L66</f>
        <v>0</v>
      </c>
      <c r="M55" s="308">
        <f>'2Cash Flow'!M66</f>
        <v>0</v>
      </c>
      <c r="N55" s="307">
        <f t="shared" si="5"/>
        <v>0</v>
      </c>
      <c r="O55" s="202"/>
    </row>
    <row r="56" spans="1:15" ht="16" x14ac:dyDescent="0.2">
      <c r="A56" s="196" t="s">
        <v>123</v>
      </c>
      <c r="B56" s="308">
        <f>'2Cash Flow'!B67</f>
        <v>0</v>
      </c>
      <c r="C56" s="308">
        <f>'2Cash Flow'!C67</f>
        <v>0</v>
      </c>
      <c r="D56" s="308">
        <f>'2Cash Flow'!D67</f>
        <v>0</v>
      </c>
      <c r="E56" s="308">
        <f>'2Cash Flow'!E67</f>
        <v>0</v>
      </c>
      <c r="F56" s="308">
        <f>'2Cash Flow'!F67</f>
        <v>0</v>
      </c>
      <c r="G56" s="308">
        <f>'2Cash Flow'!G67</f>
        <v>0</v>
      </c>
      <c r="H56" s="308">
        <f>'2Cash Flow'!H67</f>
        <v>0</v>
      </c>
      <c r="I56" s="308">
        <f>'2Cash Flow'!I67</f>
        <v>0</v>
      </c>
      <c r="J56" s="308">
        <f>'2Cash Flow'!J67</f>
        <v>0</v>
      </c>
      <c r="K56" s="308">
        <f>'2Cash Flow'!K67</f>
        <v>0</v>
      </c>
      <c r="L56" s="308">
        <f>'2Cash Flow'!L67</f>
        <v>0</v>
      </c>
      <c r="M56" s="308">
        <f>'2Cash Flow'!M67</f>
        <v>0</v>
      </c>
      <c r="N56" s="307">
        <f t="shared" si="5"/>
        <v>0</v>
      </c>
      <c r="O56" s="202"/>
    </row>
    <row r="57" spans="1:15" ht="16" x14ac:dyDescent="0.2">
      <c r="A57" s="196" t="s">
        <v>128</v>
      </c>
      <c r="B57" s="308">
        <f>'2Cash Flow'!B70</f>
        <v>0</v>
      </c>
      <c r="C57" s="308">
        <f>'2Cash Flow'!C70</f>
        <v>0</v>
      </c>
      <c r="D57" s="308">
        <f>'2Cash Flow'!D70</f>
        <v>0</v>
      </c>
      <c r="E57" s="308">
        <f>'2Cash Flow'!E70</f>
        <v>0</v>
      </c>
      <c r="F57" s="308">
        <f>'2Cash Flow'!F70</f>
        <v>0</v>
      </c>
      <c r="G57" s="308">
        <f>'2Cash Flow'!G70</f>
        <v>0</v>
      </c>
      <c r="H57" s="308">
        <f>'2Cash Flow'!H70</f>
        <v>0</v>
      </c>
      <c r="I57" s="308">
        <f>'2Cash Flow'!I70</f>
        <v>0</v>
      </c>
      <c r="J57" s="308">
        <f>'2Cash Flow'!J70</f>
        <v>0</v>
      </c>
      <c r="K57" s="308">
        <f>'2Cash Flow'!K70</f>
        <v>0</v>
      </c>
      <c r="L57" s="308">
        <f>'2Cash Flow'!L70</f>
        <v>0</v>
      </c>
      <c r="M57" s="308">
        <f>'2Cash Flow'!M70</f>
        <v>0</v>
      </c>
      <c r="N57" s="307">
        <f t="shared" si="5"/>
        <v>0</v>
      </c>
      <c r="O57" s="202"/>
    </row>
    <row r="58" spans="1:15" ht="16" x14ac:dyDescent="0.2">
      <c r="A58" s="196" t="s">
        <v>126</v>
      </c>
      <c r="B58" s="308">
        <f>'2Cash Flow'!B71</f>
        <v>0</v>
      </c>
      <c r="C58" s="308">
        <f>'2Cash Flow'!C71</f>
        <v>0</v>
      </c>
      <c r="D58" s="308">
        <f>'2Cash Flow'!D71</f>
        <v>0</v>
      </c>
      <c r="E58" s="308">
        <f>'2Cash Flow'!E71</f>
        <v>0</v>
      </c>
      <c r="F58" s="308">
        <f>'2Cash Flow'!F71</f>
        <v>0</v>
      </c>
      <c r="G58" s="308">
        <f>'2Cash Flow'!G71</f>
        <v>0</v>
      </c>
      <c r="H58" s="308">
        <f>'2Cash Flow'!H71</f>
        <v>0</v>
      </c>
      <c r="I58" s="308">
        <f>'2Cash Flow'!I71</f>
        <v>0</v>
      </c>
      <c r="J58" s="308">
        <f>'2Cash Flow'!J71</f>
        <v>0</v>
      </c>
      <c r="K58" s="308">
        <f>'2Cash Flow'!K71</f>
        <v>0</v>
      </c>
      <c r="L58" s="308">
        <f>'2Cash Flow'!L71</f>
        <v>0</v>
      </c>
      <c r="M58" s="308">
        <f>'2Cash Flow'!M71</f>
        <v>0</v>
      </c>
      <c r="N58" s="307">
        <f t="shared" si="5"/>
        <v>0</v>
      </c>
      <c r="O58" s="202"/>
    </row>
    <row r="59" spans="1:15" ht="16" x14ac:dyDescent="0.2">
      <c r="A59" s="196" t="s">
        <v>81</v>
      </c>
      <c r="B59" s="308">
        <f>'2Cash Flow'!B72</f>
        <v>0</v>
      </c>
      <c r="C59" s="308">
        <f>'2Cash Flow'!C72</f>
        <v>0</v>
      </c>
      <c r="D59" s="308">
        <f>'2Cash Flow'!D72</f>
        <v>0</v>
      </c>
      <c r="E59" s="308">
        <f>'2Cash Flow'!E72</f>
        <v>0</v>
      </c>
      <c r="F59" s="308">
        <f>'2Cash Flow'!F72</f>
        <v>0</v>
      </c>
      <c r="G59" s="308">
        <f>'2Cash Flow'!G72</f>
        <v>0</v>
      </c>
      <c r="H59" s="308">
        <f>'2Cash Flow'!H72</f>
        <v>0</v>
      </c>
      <c r="I59" s="308">
        <f>'2Cash Flow'!I72</f>
        <v>0</v>
      </c>
      <c r="J59" s="308">
        <f>'2Cash Flow'!J72</f>
        <v>0</v>
      </c>
      <c r="K59" s="308">
        <f>'2Cash Flow'!K72</f>
        <v>0</v>
      </c>
      <c r="L59" s="308">
        <f>'2Cash Flow'!L72</f>
        <v>0</v>
      </c>
      <c r="M59" s="308">
        <f>'2Cash Flow'!M72</f>
        <v>0</v>
      </c>
      <c r="N59" s="307">
        <f t="shared" si="5"/>
        <v>0</v>
      </c>
      <c r="O59" s="202"/>
    </row>
    <row r="60" spans="1:15" ht="16" x14ac:dyDescent="0.2">
      <c r="A60" s="196" t="s">
        <v>82</v>
      </c>
      <c r="B60" s="308">
        <f>'2Cash Flow'!B73</f>
        <v>0</v>
      </c>
      <c r="C60" s="308">
        <f>'2Cash Flow'!C73</f>
        <v>0</v>
      </c>
      <c r="D60" s="308">
        <f>'2Cash Flow'!D73</f>
        <v>0</v>
      </c>
      <c r="E60" s="308">
        <f>'2Cash Flow'!E73</f>
        <v>0</v>
      </c>
      <c r="F60" s="308">
        <f>'2Cash Flow'!F73</f>
        <v>0</v>
      </c>
      <c r="G60" s="308">
        <f>'2Cash Flow'!G73</f>
        <v>0</v>
      </c>
      <c r="H60" s="308">
        <f>'2Cash Flow'!H73</f>
        <v>0</v>
      </c>
      <c r="I60" s="308">
        <f>'2Cash Flow'!I73</f>
        <v>0</v>
      </c>
      <c r="J60" s="308">
        <f>'2Cash Flow'!J73</f>
        <v>0</v>
      </c>
      <c r="K60" s="308">
        <f>'2Cash Flow'!K73</f>
        <v>0</v>
      </c>
      <c r="L60" s="308">
        <f>'2Cash Flow'!L73</f>
        <v>0</v>
      </c>
      <c r="M60" s="308">
        <f>'2Cash Flow'!M73</f>
        <v>0</v>
      </c>
      <c r="N60" s="307">
        <f t="shared" si="5"/>
        <v>0</v>
      </c>
      <c r="O60" s="202"/>
    </row>
    <row r="61" spans="1:15" ht="16" x14ac:dyDescent="0.2">
      <c r="A61" s="196" t="s">
        <v>83</v>
      </c>
      <c r="B61" s="304">
        <f>'2Cash Flow'!B74</f>
        <v>0</v>
      </c>
      <c r="C61" s="304">
        <f>'2Cash Flow'!C74</f>
        <v>0</v>
      </c>
      <c r="D61" s="304">
        <f>'2Cash Flow'!D74</f>
        <v>0</v>
      </c>
      <c r="E61" s="304">
        <f>'2Cash Flow'!E74</f>
        <v>0</v>
      </c>
      <c r="F61" s="304">
        <f>'2Cash Flow'!F74</f>
        <v>0</v>
      </c>
      <c r="G61" s="304">
        <f>'2Cash Flow'!G74</f>
        <v>0</v>
      </c>
      <c r="H61" s="304">
        <f>'2Cash Flow'!H74</f>
        <v>0</v>
      </c>
      <c r="I61" s="304">
        <f>'2Cash Flow'!I74</f>
        <v>0</v>
      </c>
      <c r="J61" s="304">
        <f>'2Cash Flow'!J74</f>
        <v>0</v>
      </c>
      <c r="K61" s="304">
        <f>'2Cash Flow'!K74</f>
        <v>0</v>
      </c>
      <c r="L61" s="304">
        <f>'2Cash Flow'!L74</f>
        <v>0</v>
      </c>
      <c r="M61" s="304">
        <f>'2Cash Flow'!M74</f>
        <v>0</v>
      </c>
      <c r="N61" s="307">
        <f t="shared" si="5"/>
        <v>0</v>
      </c>
      <c r="O61" s="202"/>
    </row>
    <row r="62" spans="1:15" ht="16" x14ac:dyDescent="0.2">
      <c r="A62" s="196" t="s">
        <v>84</v>
      </c>
      <c r="B62" s="308">
        <f>'2Cash Flow'!B75</f>
        <v>0</v>
      </c>
      <c r="C62" s="308">
        <f>'2Cash Flow'!C75</f>
        <v>0</v>
      </c>
      <c r="D62" s="308">
        <f>'2Cash Flow'!D75</f>
        <v>0</v>
      </c>
      <c r="E62" s="308">
        <f>'2Cash Flow'!E75</f>
        <v>0</v>
      </c>
      <c r="F62" s="308">
        <f>'2Cash Flow'!F75</f>
        <v>0</v>
      </c>
      <c r="G62" s="308">
        <f>'2Cash Flow'!G75</f>
        <v>0</v>
      </c>
      <c r="H62" s="308">
        <f>'2Cash Flow'!H75</f>
        <v>0</v>
      </c>
      <c r="I62" s="308">
        <f>'2Cash Flow'!I75</f>
        <v>0</v>
      </c>
      <c r="J62" s="308">
        <f>'2Cash Flow'!J75</f>
        <v>0</v>
      </c>
      <c r="K62" s="308">
        <f>'2Cash Flow'!K75</f>
        <v>0</v>
      </c>
      <c r="L62" s="308">
        <f>'2Cash Flow'!L75</f>
        <v>0</v>
      </c>
      <c r="M62" s="308">
        <f>'2Cash Flow'!M75</f>
        <v>0</v>
      </c>
      <c r="N62" s="307">
        <f t="shared" si="5"/>
        <v>0</v>
      </c>
      <c r="O62" s="202"/>
    </row>
    <row r="63" spans="1:15" ht="16" x14ac:dyDescent="0.2">
      <c r="A63" s="196" t="s">
        <v>127</v>
      </c>
      <c r="B63" s="304">
        <f>'2Cash Flow'!B76</f>
        <v>0</v>
      </c>
      <c r="C63" s="304">
        <f>'2Cash Flow'!C76</f>
        <v>0</v>
      </c>
      <c r="D63" s="304">
        <f>'2Cash Flow'!D76</f>
        <v>0</v>
      </c>
      <c r="E63" s="304">
        <f>'2Cash Flow'!E76</f>
        <v>0</v>
      </c>
      <c r="F63" s="304">
        <f>'2Cash Flow'!F76</f>
        <v>0</v>
      </c>
      <c r="G63" s="304">
        <f>'2Cash Flow'!G76</f>
        <v>0</v>
      </c>
      <c r="H63" s="304">
        <f>'2Cash Flow'!H76</f>
        <v>0</v>
      </c>
      <c r="I63" s="304">
        <f>'2Cash Flow'!I76</f>
        <v>0</v>
      </c>
      <c r="J63" s="304">
        <f>'2Cash Flow'!J76</f>
        <v>0</v>
      </c>
      <c r="K63" s="304">
        <f>'2Cash Flow'!K76</f>
        <v>0</v>
      </c>
      <c r="L63" s="304">
        <f>'2Cash Flow'!L76</f>
        <v>0</v>
      </c>
      <c r="M63" s="304">
        <f>'2Cash Flow'!M76</f>
        <v>0</v>
      </c>
      <c r="N63" s="307">
        <f t="shared" si="5"/>
        <v>0</v>
      </c>
      <c r="O63" s="202"/>
    </row>
    <row r="64" spans="1:15" ht="16" x14ac:dyDescent="0.2">
      <c r="A64" s="196" t="s">
        <v>87</v>
      </c>
      <c r="B64" s="308">
        <f>'2Cash Flow'!B78</f>
        <v>0</v>
      </c>
      <c r="C64" s="308">
        <f>'2Cash Flow'!C78</f>
        <v>0</v>
      </c>
      <c r="D64" s="308">
        <f>'2Cash Flow'!D78</f>
        <v>0</v>
      </c>
      <c r="E64" s="308">
        <f>'2Cash Flow'!E78</f>
        <v>0</v>
      </c>
      <c r="F64" s="308">
        <f>'2Cash Flow'!F78</f>
        <v>0</v>
      </c>
      <c r="G64" s="308">
        <f>'2Cash Flow'!G78</f>
        <v>0</v>
      </c>
      <c r="H64" s="308">
        <f>'2Cash Flow'!H78</f>
        <v>0</v>
      </c>
      <c r="I64" s="308">
        <f>'2Cash Flow'!I78</f>
        <v>0</v>
      </c>
      <c r="J64" s="308">
        <f>'2Cash Flow'!J78</f>
        <v>0</v>
      </c>
      <c r="K64" s="308">
        <f>'2Cash Flow'!K78</f>
        <v>0</v>
      </c>
      <c r="L64" s="308">
        <f>'2Cash Flow'!L78</f>
        <v>0</v>
      </c>
      <c r="M64" s="308">
        <f>'2Cash Flow'!M78</f>
        <v>0</v>
      </c>
      <c r="N64" s="307">
        <f t="shared" si="5"/>
        <v>0</v>
      </c>
      <c r="O64" s="202"/>
    </row>
    <row r="65" spans="1:15" ht="16" x14ac:dyDescent="0.2">
      <c r="A65" s="196" t="s">
        <v>3</v>
      </c>
      <c r="B65" s="308">
        <f>'2Cash Flow'!B79</f>
        <v>0</v>
      </c>
      <c r="C65" s="308">
        <f>'2Cash Flow'!C79</f>
        <v>0</v>
      </c>
      <c r="D65" s="308">
        <f>'2Cash Flow'!D79</f>
        <v>0</v>
      </c>
      <c r="E65" s="308">
        <f>'2Cash Flow'!E79</f>
        <v>0</v>
      </c>
      <c r="F65" s="308">
        <f>'2Cash Flow'!F79</f>
        <v>0</v>
      </c>
      <c r="G65" s="308">
        <f>'2Cash Flow'!G79</f>
        <v>0</v>
      </c>
      <c r="H65" s="308">
        <f>'2Cash Flow'!H79</f>
        <v>0</v>
      </c>
      <c r="I65" s="308">
        <f>'2Cash Flow'!I79</f>
        <v>0</v>
      </c>
      <c r="J65" s="308">
        <f>'2Cash Flow'!J79</f>
        <v>0</v>
      </c>
      <c r="K65" s="308">
        <f>'2Cash Flow'!K79</f>
        <v>0</v>
      </c>
      <c r="L65" s="308">
        <f>'2Cash Flow'!L79</f>
        <v>0</v>
      </c>
      <c r="M65" s="308">
        <f>'2Cash Flow'!M79</f>
        <v>0</v>
      </c>
      <c r="N65" s="307">
        <f t="shared" si="5"/>
        <v>0</v>
      </c>
      <c r="O65" s="202"/>
    </row>
    <row r="66" spans="1:15" ht="16" x14ac:dyDescent="0.2">
      <c r="A66" s="196" t="s">
        <v>16</v>
      </c>
      <c r="B66" s="304">
        <f>SUM('Start Up'!$C7+'Start Up'!$C8+'Start Up'!$C10+'Start Up'!$C12+'Start Up'!$C13+'Start Up'!C13+'Start Up'!C14+'Start Up'!C15+'Start Up'!$C20+'Start Up'!$C21+'Start Up'!$C23+'Start Up'!$C25+'Start Up'!$C26+'Start Up'!C27+'Start Up'!C28+'Start Up'!C29+'2Cash Flow'!$N68+'2Cash Flow'!$N69-$N28)*$U$28/12</f>
        <v>249.61111111111111</v>
      </c>
      <c r="C66" s="304">
        <f>SUM('Start Up'!$C7+'Start Up'!$C8+'Start Up'!$C10+'Start Up'!$C12+'Start Up'!$C13+'Start Up'!D13+'Start Up'!D14+'Start Up'!D15+'Start Up'!$C20+'Start Up'!$C21+'Start Up'!$C23+'Start Up'!$C25+'Start Up'!$C26+'Start Up'!D27+'Start Up'!D28+'Start Up'!D29+'2Cash Flow'!$N68+'2Cash Flow'!$N69-$N28)*$U$28/12</f>
        <v>226.2777777777778</v>
      </c>
      <c r="D66" s="304">
        <f>SUM('Start Up'!$C7+'Start Up'!$C8+'Start Up'!$C10+'Start Up'!$C12+'Start Up'!$C13+'Start Up'!E13+'Start Up'!E14+'Start Up'!E15+'Start Up'!$C20+'Start Up'!$C21+'Start Up'!$C23+'Start Up'!$C25+'Start Up'!$C26+'Start Up'!E27+'Start Up'!E28+'Start Up'!E29+'2Cash Flow'!$N68+'2Cash Flow'!$N69-$N28)*$U$28/12</f>
        <v>226.2777777777778</v>
      </c>
      <c r="E66" s="304">
        <f>SUM('Start Up'!$C7+'Start Up'!$C8+'Start Up'!$C10+'Start Up'!$C12+'Start Up'!$C13+'Start Up'!F13+'Start Up'!F14+'Start Up'!F15+'Start Up'!$C20+'Start Up'!$C21+'Start Up'!$C23+'Start Up'!$C25+'Start Up'!$C26+'Start Up'!F27+'Start Up'!F28+'Start Up'!F29+'2Cash Flow'!$N68+'2Cash Flow'!$N69-$N28)*$U$28/12</f>
        <v>226.2777777777778</v>
      </c>
      <c r="F66" s="304">
        <f>SUM('Start Up'!$C7+'Start Up'!$C8+'Start Up'!$C10+'Start Up'!$C12+'Start Up'!$C13+'Start Up'!G13+'Start Up'!G14+'Start Up'!G15+'Start Up'!$C20+'Start Up'!$C21+'Start Up'!$C23+'Start Up'!$C25+'Start Up'!$C26+'Start Up'!G27+'Start Up'!G28+'Start Up'!G29+'2Cash Flow'!$N68+'2Cash Flow'!$N69-$N28)*$U$28/12</f>
        <v>226.2777777777778</v>
      </c>
      <c r="G66" s="304">
        <f>SUM('Start Up'!$C7+'Start Up'!$C8+'Start Up'!$C10+'Start Up'!$C12+'Start Up'!$C13+'Start Up'!H13+'Start Up'!H14+'Start Up'!H15+'Start Up'!$C20+'Start Up'!$C21+'Start Up'!$C23+'Start Up'!$C25+'Start Up'!$C26+'Start Up'!H27+'Start Up'!H28+'Start Up'!H29+'2Cash Flow'!$N68+'2Cash Flow'!$N69-$N28)*$U$28/12</f>
        <v>226.2777777777778</v>
      </c>
      <c r="H66" s="304">
        <f>SUM('Start Up'!$C7+'Start Up'!$C8+'Start Up'!$C10+'Start Up'!$C12+'Start Up'!$C13+'Start Up'!I13+'Start Up'!I14+'Start Up'!I15+'Start Up'!$C20+'Start Up'!$C21+'Start Up'!$C23+'Start Up'!$C25+'Start Up'!$C26+'Start Up'!I27+'Start Up'!I28+'Start Up'!I29+'2Cash Flow'!$N68+'2Cash Flow'!$N69-$N28)*$U$28/12</f>
        <v>226.2777777777778</v>
      </c>
      <c r="I66" s="304">
        <f>SUM('Start Up'!$C7+'Start Up'!$C8+'Start Up'!$C10+'Start Up'!$C12+'Start Up'!$C13+'Start Up'!J13+'Start Up'!J14+'Start Up'!J15+'Start Up'!$C20+'Start Up'!$C21+'Start Up'!$C23+'Start Up'!$C25+'Start Up'!$C26+'Start Up'!J27+'Start Up'!J28+'Start Up'!J29+'2Cash Flow'!$N68+'2Cash Flow'!$N69-$N28)*$U$28/12</f>
        <v>226.2777777777778</v>
      </c>
      <c r="J66" s="304">
        <f>SUM('Start Up'!$C7+'Start Up'!$C8+'Start Up'!$C10+'Start Up'!$C12+'Start Up'!$C13+'Start Up'!K13+'Start Up'!K14+'Start Up'!K15+'Start Up'!$C20+'Start Up'!$C21+'Start Up'!$C23+'Start Up'!$C25+'Start Up'!$C26+'Start Up'!K27+'Start Up'!K28+'Start Up'!K29+'2Cash Flow'!$N68+'2Cash Flow'!$N69-$N28)*$U$28/12</f>
        <v>226.2777777777778</v>
      </c>
      <c r="K66" s="304">
        <f>SUM('Start Up'!$C7+'Start Up'!$C8+'Start Up'!$C10+'Start Up'!$C12+'Start Up'!$C13+'Start Up'!L13+'Start Up'!L14+'Start Up'!L15+'Start Up'!$C20+'Start Up'!$C21+'Start Up'!$C23+'Start Up'!$C25+'Start Up'!$C26+'Start Up'!L27+'Start Up'!L28+'Start Up'!L29+'2Cash Flow'!$N68+'2Cash Flow'!$N69-$N28)*$U$28/12</f>
        <v>226.2777777777778</v>
      </c>
      <c r="L66" s="304">
        <f>SUM('Start Up'!$C7+'Start Up'!$C8+'Start Up'!$C10+'Start Up'!$C12+'Start Up'!$C13+'Start Up'!M13+'Start Up'!M14+'Start Up'!M15+'Start Up'!$C20+'Start Up'!$C21+'Start Up'!$C23+'Start Up'!$C25+'Start Up'!$C26+'Start Up'!M27+'Start Up'!M28+'Start Up'!M29+'2Cash Flow'!$N68+'2Cash Flow'!$N69-$N28)*$U$28/12</f>
        <v>226.2777777777778</v>
      </c>
      <c r="M66" s="304">
        <f>SUM('Start Up'!$C7+'Start Up'!$C8+'Start Up'!$C10+'Start Up'!$C12+'Start Up'!$C13+'Start Up'!N13+'Start Up'!N14+'Start Up'!N15+'Start Up'!$C20+'Start Up'!$C21+'Start Up'!$C23+'Start Up'!$C25+'Start Up'!$C26+'Start Up'!N27+'Start Up'!N28+'Start Up'!N29+'2Cash Flow'!$N68+'2Cash Flow'!$N69-$N28)*$U$28/12</f>
        <v>226.2777777777778</v>
      </c>
      <c r="N66" s="307">
        <f t="shared" si="5"/>
        <v>2738.666666666667</v>
      </c>
      <c r="O66" s="202"/>
    </row>
    <row r="67" spans="1:15" ht="17" thickBot="1" x14ac:dyDescent="0.25">
      <c r="A67" s="196"/>
      <c r="B67" s="305"/>
      <c r="C67" s="305"/>
      <c r="D67" s="305"/>
      <c r="E67" s="305"/>
      <c r="F67" s="305"/>
      <c r="G67" s="305"/>
      <c r="H67" s="305"/>
      <c r="I67" s="305"/>
      <c r="J67" s="305"/>
      <c r="K67" s="305"/>
      <c r="L67" s="305"/>
      <c r="M67" s="305"/>
      <c r="N67" s="306"/>
      <c r="O67" s="202"/>
    </row>
    <row r="68" spans="1:15" ht="16" x14ac:dyDescent="0.2">
      <c r="A68" s="198" t="s">
        <v>9</v>
      </c>
      <c r="B68" s="307">
        <f>SUM(B54:B67)</f>
        <v>249.61111111111111</v>
      </c>
      <c r="C68" s="307">
        <f t="shared" ref="C68:M68" si="6">SUM(C54:C67)</f>
        <v>226.2777777777778</v>
      </c>
      <c r="D68" s="307">
        <f t="shared" si="6"/>
        <v>226.2777777777778</v>
      </c>
      <c r="E68" s="307">
        <f t="shared" si="6"/>
        <v>226.2777777777778</v>
      </c>
      <c r="F68" s="307">
        <f t="shared" si="6"/>
        <v>226.2777777777778</v>
      </c>
      <c r="G68" s="307">
        <f t="shared" si="6"/>
        <v>226.2777777777778</v>
      </c>
      <c r="H68" s="307">
        <f t="shared" si="6"/>
        <v>226.2777777777778</v>
      </c>
      <c r="I68" s="307">
        <f t="shared" si="6"/>
        <v>226.2777777777778</v>
      </c>
      <c r="J68" s="307">
        <f t="shared" si="6"/>
        <v>226.2777777777778</v>
      </c>
      <c r="K68" s="307">
        <f t="shared" si="6"/>
        <v>226.2777777777778</v>
      </c>
      <c r="L68" s="307">
        <f t="shared" si="6"/>
        <v>226.2777777777778</v>
      </c>
      <c r="M68" s="307">
        <f t="shared" si="6"/>
        <v>226.2777777777778</v>
      </c>
      <c r="N68" s="307">
        <f t="shared" si="5"/>
        <v>2738.666666666667</v>
      </c>
      <c r="O68" s="202"/>
    </row>
    <row r="69" spans="1:15" ht="16" x14ac:dyDescent="0.2">
      <c r="A69" s="198"/>
      <c r="B69" s="307"/>
      <c r="C69" s="307"/>
      <c r="D69" s="307"/>
      <c r="E69" s="307"/>
      <c r="F69" s="307"/>
      <c r="G69" s="307"/>
      <c r="H69" s="307"/>
      <c r="I69" s="307"/>
      <c r="J69" s="307"/>
      <c r="K69" s="307"/>
      <c r="L69" s="307"/>
      <c r="M69" s="307"/>
      <c r="N69" s="307"/>
      <c r="O69" s="202"/>
    </row>
    <row r="70" spans="1:15" ht="16" x14ac:dyDescent="0.2">
      <c r="A70" s="198"/>
      <c r="B70" s="307"/>
      <c r="C70" s="307"/>
      <c r="D70" s="307"/>
      <c r="E70" s="307"/>
      <c r="F70" s="307"/>
      <c r="G70" s="307"/>
      <c r="H70" s="307"/>
      <c r="I70" s="307"/>
      <c r="J70" s="307"/>
      <c r="K70" s="307"/>
      <c r="L70" s="307"/>
      <c r="M70" s="307"/>
      <c r="N70" s="307"/>
      <c r="O70" s="202"/>
    </row>
    <row r="71" spans="1:15" ht="16" x14ac:dyDescent="0.2">
      <c r="A71" s="198"/>
      <c r="B71" s="304"/>
      <c r="C71" s="304"/>
      <c r="D71" s="304"/>
      <c r="E71" s="304"/>
      <c r="F71" s="304"/>
      <c r="G71" s="304"/>
      <c r="H71" s="304"/>
      <c r="I71" s="304"/>
      <c r="J71" s="304"/>
      <c r="K71" s="304"/>
      <c r="L71" s="304"/>
      <c r="M71" s="304"/>
      <c r="N71" s="307"/>
      <c r="O71" s="202"/>
    </row>
    <row r="72" spans="1:15" ht="16" x14ac:dyDescent="0.2">
      <c r="A72" s="198"/>
      <c r="B72" s="304"/>
      <c r="C72" s="304"/>
      <c r="D72" s="304"/>
      <c r="E72" s="304"/>
      <c r="F72" s="304"/>
      <c r="G72" s="304"/>
      <c r="H72" s="304"/>
      <c r="I72" s="304"/>
      <c r="J72" s="304"/>
      <c r="K72" s="304"/>
      <c r="L72" s="304"/>
      <c r="M72" s="304"/>
      <c r="N72" s="307"/>
      <c r="O72" s="202"/>
    </row>
    <row r="73" spans="1:15" ht="17" thickBot="1" x14ac:dyDescent="0.25">
      <c r="A73" s="198" t="s">
        <v>10</v>
      </c>
      <c r="B73" s="312">
        <f>B49-B68</f>
        <v>2855.3888888888887</v>
      </c>
      <c r="C73" s="312">
        <f t="shared" ref="C73:M73" si="7">C49-C68</f>
        <v>2923.7222222222222</v>
      </c>
      <c r="D73" s="312">
        <f t="shared" si="7"/>
        <v>3418.7222222222222</v>
      </c>
      <c r="E73" s="312">
        <f t="shared" si="7"/>
        <v>3688.7222222222222</v>
      </c>
      <c r="F73" s="312">
        <f t="shared" si="7"/>
        <v>4003.7222222222222</v>
      </c>
      <c r="G73" s="312">
        <f t="shared" si="7"/>
        <v>4498.7222222222226</v>
      </c>
      <c r="H73" s="312">
        <f t="shared" si="7"/>
        <v>4633.7222222222226</v>
      </c>
      <c r="I73" s="312">
        <f t="shared" si="7"/>
        <v>4723.7222222222226</v>
      </c>
      <c r="J73" s="312">
        <f t="shared" si="7"/>
        <v>4003.7222222222222</v>
      </c>
      <c r="K73" s="312">
        <f t="shared" si="7"/>
        <v>3553.7222222222222</v>
      </c>
      <c r="L73" s="312">
        <f t="shared" si="7"/>
        <v>3148.7222222222222</v>
      </c>
      <c r="M73" s="312">
        <f t="shared" si="7"/>
        <v>3373.7222222222222</v>
      </c>
      <c r="N73" s="312">
        <f t="shared" si="5"/>
        <v>44826.333333333321</v>
      </c>
      <c r="O73" s="202"/>
    </row>
    <row r="74" spans="1:15" ht="17" thickTop="1" x14ac:dyDescent="0.2">
      <c r="A74" s="198" t="s">
        <v>19</v>
      </c>
      <c r="B74" s="304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202"/>
    </row>
    <row r="75" spans="1:15" ht="17" thickBot="1" x14ac:dyDescent="0.25">
      <c r="A75" s="193"/>
      <c r="B75" s="182"/>
      <c r="C75" s="182"/>
      <c r="D75" s="182"/>
      <c r="E75" s="182"/>
      <c r="F75" s="182"/>
      <c r="G75" s="182"/>
      <c r="H75" s="182"/>
      <c r="I75" s="182"/>
      <c r="J75" s="182"/>
      <c r="K75" s="182"/>
      <c r="L75" s="182"/>
      <c r="M75" s="182"/>
      <c r="N75" s="182"/>
      <c r="O75" s="206"/>
    </row>
    <row r="76" spans="1:15" ht="14" x14ac:dyDescent="0.15">
      <c r="A76" s="2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</row>
    <row r="77" spans="1:15" ht="14" x14ac:dyDescent="0.15">
      <c r="A77" s="2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</row>
    <row r="78" spans="1:15" ht="14" x14ac:dyDescent="0.15">
      <c r="A78" s="2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</row>
    <row r="79" spans="1:15" x14ac:dyDescent="0.15"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5" ht="14" x14ac:dyDescent="0.15">
      <c r="A80" s="2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15">
      <c r="A81" s="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15"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</sheetData>
  <sheetProtection formatCells="0" formatColumns="0" formatRows="0"/>
  <protectedRanges>
    <protectedRange sqref="U28" name="Range4"/>
    <protectedRange password="CE28" sqref="A1:N75" name="Range2"/>
    <protectedRange password="CE28" sqref="B47:M47 A1:N27" name="Range1"/>
    <protectedRange password="CE28" sqref="A44:N44" name="Range3"/>
    <protectedRange password="CA55" sqref="U28" name="Range5"/>
  </protectedRanges>
  <phoneticPr fontId="0" type="noConversion"/>
  <printOptions gridLines="1"/>
  <pageMargins left="0.52" right="0.55000000000000004" top="1.5" bottom="1" header="0.5" footer="0.5"/>
  <pageSetup scale="65" orientation="landscape" r:id="rId1"/>
  <headerFooter alignWithMargins="0"/>
  <rowBreaks count="1" manualBreakCount="1">
    <brk id="38" max="16383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opLeftCell="A34" workbookViewId="0">
      <selection activeCell="N6" sqref="N6"/>
    </sheetView>
  </sheetViews>
  <sheetFormatPr baseColWidth="10" defaultColWidth="8.83203125" defaultRowHeight="13" x14ac:dyDescent="0.15"/>
  <cols>
    <col min="6" max="6" width="9.6640625" customWidth="1"/>
    <col min="7" max="7" width="12.6640625" customWidth="1"/>
    <col min="9" max="9" width="10.6640625" customWidth="1"/>
    <col min="10" max="10" width="12.6640625" customWidth="1"/>
    <col min="14" max="14" width="12.6640625" customWidth="1"/>
    <col min="262" max="262" width="9.6640625" customWidth="1"/>
    <col min="263" max="263" width="12.6640625" customWidth="1"/>
    <col min="265" max="265" width="10.6640625" customWidth="1"/>
    <col min="266" max="266" width="12.6640625" customWidth="1"/>
    <col min="270" max="270" width="12.6640625" customWidth="1"/>
    <col min="518" max="518" width="9.6640625" customWidth="1"/>
    <col min="519" max="519" width="12.6640625" customWidth="1"/>
    <col min="521" max="521" width="10.6640625" customWidth="1"/>
    <col min="522" max="522" width="12.6640625" customWidth="1"/>
    <col min="526" max="526" width="12.6640625" customWidth="1"/>
    <col min="774" max="774" width="9.6640625" customWidth="1"/>
    <col min="775" max="775" width="12.6640625" customWidth="1"/>
    <col min="777" max="777" width="10.6640625" customWidth="1"/>
    <col min="778" max="778" width="12.6640625" customWidth="1"/>
    <col min="782" max="782" width="12.6640625" customWidth="1"/>
    <col min="1030" max="1030" width="9.6640625" customWidth="1"/>
    <col min="1031" max="1031" width="12.6640625" customWidth="1"/>
    <col min="1033" max="1033" width="10.6640625" customWidth="1"/>
    <col min="1034" max="1034" width="12.6640625" customWidth="1"/>
    <col min="1038" max="1038" width="12.6640625" customWidth="1"/>
    <col min="1286" max="1286" width="9.6640625" customWidth="1"/>
    <col min="1287" max="1287" width="12.6640625" customWidth="1"/>
    <col min="1289" max="1289" width="10.6640625" customWidth="1"/>
    <col min="1290" max="1290" width="12.6640625" customWidth="1"/>
    <col min="1294" max="1294" width="12.6640625" customWidth="1"/>
    <col min="1542" max="1542" width="9.6640625" customWidth="1"/>
    <col min="1543" max="1543" width="12.6640625" customWidth="1"/>
    <col min="1545" max="1545" width="10.6640625" customWidth="1"/>
    <col min="1546" max="1546" width="12.6640625" customWidth="1"/>
    <col min="1550" max="1550" width="12.6640625" customWidth="1"/>
    <col min="1798" max="1798" width="9.6640625" customWidth="1"/>
    <col min="1799" max="1799" width="12.6640625" customWidth="1"/>
    <col min="1801" max="1801" width="10.6640625" customWidth="1"/>
    <col min="1802" max="1802" width="12.6640625" customWidth="1"/>
    <col min="1806" max="1806" width="12.6640625" customWidth="1"/>
    <col min="2054" max="2054" width="9.6640625" customWidth="1"/>
    <col min="2055" max="2055" width="12.6640625" customWidth="1"/>
    <col min="2057" max="2057" width="10.6640625" customWidth="1"/>
    <col min="2058" max="2058" width="12.6640625" customWidth="1"/>
    <col min="2062" max="2062" width="12.6640625" customWidth="1"/>
    <col min="2310" max="2310" width="9.6640625" customWidth="1"/>
    <col min="2311" max="2311" width="12.6640625" customWidth="1"/>
    <col min="2313" max="2313" width="10.6640625" customWidth="1"/>
    <col min="2314" max="2314" width="12.6640625" customWidth="1"/>
    <col min="2318" max="2318" width="12.6640625" customWidth="1"/>
    <col min="2566" max="2566" width="9.6640625" customWidth="1"/>
    <col min="2567" max="2567" width="12.6640625" customWidth="1"/>
    <col min="2569" max="2569" width="10.6640625" customWidth="1"/>
    <col min="2570" max="2570" width="12.6640625" customWidth="1"/>
    <col min="2574" max="2574" width="12.6640625" customWidth="1"/>
    <col min="2822" max="2822" width="9.6640625" customWidth="1"/>
    <col min="2823" max="2823" width="12.6640625" customWidth="1"/>
    <col min="2825" max="2825" width="10.6640625" customWidth="1"/>
    <col min="2826" max="2826" width="12.6640625" customWidth="1"/>
    <col min="2830" max="2830" width="12.6640625" customWidth="1"/>
    <col min="3078" max="3078" width="9.6640625" customWidth="1"/>
    <col min="3079" max="3079" width="12.6640625" customWidth="1"/>
    <col min="3081" max="3081" width="10.6640625" customWidth="1"/>
    <col min="3082" max="3082" width="12.6640625" customWidth="1"/>
    <col min="3086" max="3086" width="12.6640625" customWidth="1"/>
    <col min="3334" max="3334" width="9.6640625" customWidth="1"/>
    <col min="3335" max="3335" width="12.6640625" customWidth="1"/>
    <col min="3337" max="3337" width="10.6640625" customWidth="1"/>
    <col min="3338" max="3338" width="12.6640625" customWidth="1"/>
    <col min="3342" max="3342" width="12.6640625" customWidth="1"/>
    <col min="3590" max="3590" width="9.6640625" customWidth="1"/>
    <col min="3591" max="3591" width="12.6640625" customWidth="1"/>
    <col min="3593" max="3593" width="10.6640625" customWidth="1"/>
    <col min="3594" max="3594" width="12.6640625" customWidth="1"/>
    <col min="3598" max="3598" width="12.6640625" customWidth="1"/>
    <col min="3846" max="3846" width="9.6640625" customWidth="1"/>
    <col min="3847" max="3847" width="12.6640625" customWidth="1"/>
    <col min="3849" max="3849" width="10.6640625" customWidth="1"/>
    <col min="3850" max="3850" width="12.6640625" customWidth="1"/>
    <col min="3854" max="3854" width="12.6640625" customWidth="1"/>
    <col min="4102" max="4102" width="9.6640625" customWidth="1"/>
    <col min="4103" max="4103" width="12.6640625" customWidth="1"/>
    <col min="4105" max="4105" width="10.6640625" customWidth="1"/>
    <col min="4106" max="4106" width="12.6640625" customWidth="1"/>
    <col min="4110" max="4110" width="12.6640625" customWidth="1"/>
    <col min="4358" max="4358" width="9.6640625" customWidth="1"/>
    <col min="4359" max="4359" width="12.6640625" customWidth="1"/>
    <col min="4361" max="4361" width="10.6640625" customWidth="1"/>
    <col min="4362" max="4362" width="12.6640625" customWidth="1"/>
    <col min="4366" max="4366" width="12.6640625" customWidth="1"/>
    <col min="4614" max="4614" width="9.6640625" customWidth="1"/>
    <col min="4615" max="4615" width="12.6640625" customWidth="1"/>
    <col min="4617" max="4617" width="10.6640625" customWidth="1"/>
    <col min="4618" max="4618" width="12.6640625" customWidth="1"/>
    <col min="4622" max="4622" width="12.6640625" customWidth="1"/>
    <col min="4870" max="4870" width="9.6640625" customWidth="1"/>
    <col min="4871" max="4871" width="12.6640625" customWidth="1"/>
    <col min="4873" max="4873" width="10.6640625" customWidth="1"/>
    <col min="4874" max="4874" width="12.6640625" customWidth="1"/>
    <col min="4878" max="4878" width="12.6640625" customWidth="1"/>
    <col min="5126" max="5126" width="9.6640625" customWidth="1"/>
    <col min="5127" max="5127" width="12.6640625" customWidth="1"/>
    <col min="5129" max="5129" width="10.6640625" customWidth="1"/>
    <col min="5130" max="5130" width="12.6640625" customWidth="1"/>
    <col min="5134" max="5134" width="12.6640625" customWidth="1"/>
    <col min="5382" max="5382" width="9.6640625" customWidth="1"/>
    <col min="5383" max="5383" width="12.6640625" customWidth="1"/>
    <col min="5385" max="5385" width="10.6640625" customWidth="1"/>
    <col min="5386" max="5386" width="12.6640625" customWidth="1"/>
    <col min="5390" max="5390" width="12.6640625" customWidth="1"/>
    <col min="5638" max="5638" width="9.6640625" customWidth="1"/>
    <col min="5639" max="5639" width="12.6640625" customWidth="1"/>
    <col min="5641" max="5641" width="10.6640625" customWidth="1"/>
    <col min="5642" max="5642" width="12.6640625" customWidth="1"/>
    <col min="5646" max="5646" width="12.6640625" customWidth="1"/>
    <col min="5894" max="5894" width="9.6640625" customWidth="1"/>
    <col min="5895" max="5895" width="12.6640625" customWidth="1"/>
    <col min="5897" max="5897" width="10.6640625" customWidth="1"/>
    <col min="5898" max="5898" width="12.6640625" customWidth="1"/>
    <col min="5902" max="5902" width="12.6640625" customWidth="1"/>
    <col min="6150" max="6150" width="9.6640625" customWidth="1"/>
    <col min="6151" max="6151" width="12.6640625" customWidth="1"/>
    <col min="6153" max="6153" width="10.6640625" customWidth="1"/>
    <col min="6154" max="6154" width="12.6640625" customWidth="1"/>
    <col min="6158" max="6158" width="12.6640625" customWidth="1"/>
    <col min="6406" max="6406" width="9.6640625" customWidth="1"/>
    <col min="6407" max="6407" width="12.6640625" customWidth="1"/>
    <col min="6409" max="6409" width="10.6640625" customWidth="1"/>
    <col min="6410" max="6410" width="12.6640625" customWidth="1"/>
    <col min="6414" max="6414" width="12.6640625" customWidth="1"/>
    <col min="6662" max="6662" width="9.6640625" customWidth="1"/>
    <col min="6663" max="6663" width="12.6640625" customWidth="1"/>
    <col min="6665" max="6665" width="10.6640625" customWidth="1"/>
    <col min="6666" max="6666" width="12.6640625" customWidth="1"/>
    <col min="6670" max="6670" width="12.6640625" customWidth="1"/>
    <col min="6918" max="6918" width="9.6640625" customWidth="1"/>
    <col min="6919" max="6919" width="12.6640625" customWidth="1"/>
    <col min="6921" max="6921" width="10.6640625" customWidth="1"/>
    <col min="6922" max="6922" width="12.6640625" customWidth="1"/>
    <col min="6926" max="6926" width="12.6640625" customWidth="1"/>
    <col min="7174" max="7174" width="9.6640625" customWidth="1"/>
    <col min="7175" max="7175" width="12.6640625" customWidth="1"/>
    <col min="7177" max="7177" width="10.6640625" customWidth="1"/>
    <col min="7178" max="7178" width="12.6640625" customWidth="1"/>
    <col min="7182" max="7182" width="12.6640625" customWidth="1"/>
    <col min="7430" max="7430" width="9.6640625" customWidth="1"/>
    <col min="7431" max="7431" width="12.6640625" customWidth="1"/>
    <col min="7433" max="7433" width="10.6640625" customWidth="1"/>
    <col min="7434" max="7434" width="12.6640625" customWidth="1"/>
    <col min="7438" max="7438" width="12.6640625" customWidth="1"/>
    <col min="7686" max="7686" width="9.6640625" customWidth="1"/>
    <col min="7687" max="7687" width="12.6640625" customWidth="1"/>
    <col min="7689" max="7689" width="10.6640625" customWidth="1"/>
    <col min="7690" max="7690" width="12.6640625" customWidth="1"/>
    <col min="7694" max="7694" width="12.6640625" customWidth="1"/>
    <col min="7942" max="7942" width="9.6640625" customWidth="1"/>
    <col min="7943" max="7943" width="12.6640625" customWidth="1"/>
    <col min="7945" max="7945" width="10.6640625" customWidth="1"/>
    <col min="7946" max="7946" width="12.6640625" customWidth="1"/>
    <col min="7950" max="7950" width="12.6640625" customWidth="1"/>
    <col min="8198" max="8198" width="9.6640625" customWidth="1"/>
    <col min="8199" max="8199" width="12.6640625" customWidth="1"/>
    <col min="8201" max="8201" width="10.6640625" customWidth="1"/>
    <col min="8202" max="8202" width="12.6640625" customWidth="1"/>
    <col min="8206" max="8206" width="12.6640625" customWidth="1"/>
    <col min="8454" max="8454" width="9.6640625" customWidth="1"/>
    <col min="8455" max="8455" width="12.6640625" customWidth="1"/>
    <col min="8457" max="8457" width="10.6640625" customWidth="1"/>
    <col min="8458" max="8458" width="12.6640625" customWidth="1"/>
    <col min="8462" max="8462" width="12.6640625" customWidth="1"/>
    <col min="8710" max="8710" width="9.6640625" customWidth="1"/>
    <col min="8711" max="8711" width="12.6640625" customWidth="1"/>
    <col min="8713" max="8713" width="10.6640625" customWidth="1"/>
    <col min="8714" max="8714" width="12.6640625" customWidth="1"/>
    <col min="8718" max="8718" width="12.6640625" customWidth="1"/>
    <col min="8966" max="8966" width="9.6640625" customWidth="1"/>
    <col min="8967" max="8967" width="12.6640625" customWidth="1"/>
    <col min="8969" max="8969" width="10.6640625" customWidth="1"/>
    <col min="8970" max="8970" width="12.6640625" customWidth="1"/>
    <col min="8974" max="8974" width="12.6640625" customWidth="1"/>
    <col min="9222" max="9222" width="9.6640625" customWidth="1"/>
    <col min="9223" max="9223" width="12.6640625" customWidth="1"/>
    <col min="9225" max="9225" width="10.6640625" customWidth="1"/>
    <col min="9226" max="9226" width="12.6640625" customWidth="1"/>
    <col min="9230" max="9230" width="12.6640625" customWidth="1"/>
    <col min="9478" max="9478" width="9.6640625" customWidth="1"/>
    <col min="9479" max="9479" width="12.6640625" customWidth="1"/>
    <col min="9481" max="9481" width="10.6640625" customWidth="1"/>
    <col min="9482" max="9482" width="12.6640625" customWidth="1"/>
    <col min="9486" max="9486" width="12.6640625" customWidth="1"/>
    <col min="9734" max="9734" width="9.6640625" customWidth="1"/>
    <col min="9735" max="9735" width="12.6640625" customWidth="1"/>
    <col min="9737" max="9737" width="10.6640625" customWidth="1"/>
    <col min="9738" max="9738" width="12.6640625" customWidth="1"/>
    <col min="9742" max="9742" width="12.6640625" customWidth="1"/>
    <col min="9990" max="9990" width="9.6640625" customWidth="1"/>
    <col min="9991" max="9991" width="12.6640625" customWidth="1"/>
    <col min="9993" max="9993" width="10.6640625" customWidth="1"/>
    <col min="9994" max="9994" width="12.6640625" customWidth="1"/>
    <col min="9998" max="9998" width="12.6640625" customWidth="1"/>
    <col min="10246" max="10246" width="9.6640625" customWidth="1"/>
    <col min="10247" max="10247" width="12.6640625" customWidth="1"/>
    <col min="10249" max="10249" width="10.6640625" customWidth="1"/>
    <col min="10250" max="10250" width="12.6640625" customWidth="1"/>
    <col min="10254" max="10254" width="12.6640625" customWidth="1"/>
    <col min="10502" max="10502" width="9.6640625" customWidth="1"/>
    <col min="10503" max="10503" width="12.6640625" customWidth="1"/>
    <col min="10505" max="10505" width="10.6640625" customWidth="1"/>
    <col min="10506" max="10506" width="12.6640625" customWidth="1"/>
    <col min="10510" max="10510" width="12.6640625" customWidth="1"/>
    <col min="10758" max="10758" width="9.6640625" customWidth="1"/>
    <col min="10759" max="10759" width="12.6640625" customWidth="1"/>
    <col min="10761" max="10761" width="10.6640625" customWidth="1"/>
    <col min="10762" max="10762" width="12.6640625" customWidth="1"/>
    <col min="10766" max="10766" width="12.6640625" customWidth="1"/>
    <col min="11014" max="11014" width="9.6640625" customWidth="1"/>
    <col min="11015" max="11015" width="12.6640625" customWidth="1"/>
    <col min="11017" max="11017" width="10.6640625" customWidth="1"/>
    <col min="11018" max="11018" width="12.6640625" customWidth="1"/>
    <col min="11022" max="11022" width="12.6640625" customWidth="1"/>
    <col min="11270" max="11270" width="9.6640625" customWidth="1"/>
    <col min="11271" max="11271" width="12.6640625" customWidth="1"/>
    <col min="11273" max="11273" width="10.6640625" customWidth="1"/>
    <col min="11274" max="11274" width="12.6640625" customWidth="1"/>
    <col min="11278" max="11278" width="12.6640625" customWidth="1"/>
    <col min="11526" max="11526" width="9.6640625" customWidth="1"/>
    <col min="11527" max="11527" width="12.6640625" customWidth="1"/>
    <col min="11529" max="11529" width="10.6640625" customWidth="1"/>
    <col min="11530" max="11530" width="12.6640625" customWidth="1"/>
    <col min="11534" max="11534" width="12.6640625" customWidth="1"/>
    <col min="11782" max="11782" width="9.6640625" customWidth="1"/>
    <col min="11783" max="11783" width="12.6640625" customWidth="1"/>
    <col min="11785" max="11785" width="10.6640625" customWidth="1"/>
    <col min="11786" max="11786" width="12.6640625" customWidth="1"/>
    <col min="11790" max="11790" width="12.6640625" customWidth="1"/>
    <col min="12038" max="12038" width="9.6640625" customWidth="1"/>
    <col min="12039" max="12039" width="12.6640625" customWidth="1"/>
    <col min="12041" max="12041" width="10.6640625" customWidth="1"/>
    <col min="12042" max="12042" width="12.6640625" customWidth="1"/>
    <col min="12046" max="12046" width="12.6640625" customWidth="1"/>
    <col min="12294" max="12294" width="9.6640625" customWidth="1"/>
    <col min="12295" max="12295" width="12.6640625" customWidth="1"/>
    <col min="12297" max="12297" width="10.6640625" customWidth="1"/>
    <col min="12298" max="12298" width="12.6640625" customWidth="1"/>
    <col min="12302" max="12302" width="12.6640625" customWidth="1"/>
    <col min="12550" max="12550" width="9.6640625" customWidth="1"/>
    <col min="12551" max="12551" width="12.6640625" customWidth="1"/>
    <col min="12553" max="12553" width="10.6640625" customWidth="1"/>
    <col min="12554" max="12554" width="12.6640625" customWidth="1"/>
    <col min="12558" max="12558" width="12.6640625" customWidth="1"/>
    <col min="12806" max="12806" width="9.6640625" customWidth="1"/>
    <col min="12807" max="12807" width="12.6640625" customWidth="1"/>
    <col min="12809" max="12809" width="10.6640625" customWidth="1"/>
    <col min="12810" max="12810" width="12.6640625" customWidth="1"/>
    <col min="12814" max="12814" width="12.6640625" customWidth="1"/>
    <col min="13062" max="13062" width="9.6640625" customWidth="1"/>
    <col min="13063" max="13063" width="12.6640625" customWidth="1"/>
    <col min="13065" max="13065" width="10.6640625" customWidth="1"/>
    <col min="13066" max="13066" width="12.6640625" customWidth="1"/>
    <col min="13070" max="13070" width="12.6640625" customWidth="1"/>
    <col min="13318" max="13318" width="9.6640625" customWidth="1"/>
    <col min="13319" max="13319" width="12.6640625" customWidth="1"/>
    <col min="13321" max="13321" width="10.6640625" customWidth="1"/>
    <col min="13322" max="13322" width="12.6640625" customWidth="1"/>
    <col min="13326" max="13326" width="12.6640625" customWidth="1"/>
    <col min="13574" max="13574" width="9.6640625" customWidth="1"/>
    <col min="13575" max="13575" width="12.6640625" customWidth="1"/>
    <col min="13577" max="13577" width="10.6640625" customWidth="1"/>
    <col min="13578" max="13578" width="12.6640625" customWidth="1"/>
    <col min="13582" max="13582" width="12.6640625" customWidth="1"/>
    <col min="13830" max="13830" width="9.6640625" customWidth="1"/>
    <col min="13831" max="13831" width="12.6640625" customWidth="1"/>
    <col min="13833" max="13833" width="10.6640625" customWidth="1"/>
    <col min="13834" max="13834" width="12.6640625" customWidth="1"/>
    <col min="13838" max="13838" width="12.6640625" customWidth="1"/>
    <col min="14086" max="14086" width="9.6640625" customWidth="1"/>
    <col min="14087" max="14087" width="12.6640625" customWidth="1"/>
    <col min="14089" max="14089" width="10.6640625" customWidth="1"/>
    <col min="14090" max="14090" width="12.6640625" customWidth="1"/>
    <col min="14094" max="14094" width="12.6640625" customWidth="1"/>
    <col min="14342" max="14342" width="9.6640625" customWidth="1"/>
    <col min="14343" max="14343" width="12.6640625" customWidth="1"/>
    <col min="14345" max="14345" width="10.6640625" customWidth="1"/>
    <col min="14346" max="14346" width="12.6640625" customWidth="1"/>
    <col min="14350" max="14350" width="12.6640625" customWidth="1"/>
    <col min="14598" max="14598" width="9.6640625" customWidth="1"/>
    <col min="14599" max="14599" width="12.6640625" customWidth="1"/>
    <col min="14601" max="14601" width="10.6640625" customWidth="1"/>
    <col min="14602" max="14602" width="12.6640625" customWidth="1"/>
    <col min="14606" max="14606" width="12.6640625" customWidth="1"/>
    <col min="14854" max="14854" width="9.6640625" customWidth="1"/>
    <col min="14855" max="14855" width="12.6640625" customWidth="1"/>
    <col min="14857" max="14857" width="10.6640625" customWidth="1"/>
    <col min="14858" max="14858" width="12.6640625" customWidth="1"/>
    <col min="14862" max="14862" width="12.6640625" customWidth="1"/>
    <col min="15110" max="15110" width="9.6640625" customWidth="1"/>
    <col min="15111" max="15111" width="12.6640625" customWidth="1"/>
    <col min="15113" max="15113" width="10.6640625" customWidth="1"/>
    <col min="15114" max="15114" width="12.6640625" customWidth="1"/>
    <col min="15118" max="15118" width="12.6640625" customWidth="1"/>
    <col min="15366" max="15366" width="9.6640625" customWidth="1"/>
    <col min="15367" max="15367" width="12.6640625" customWidth="1"/>
    <col min="15369" max="15369" width="10.6640625" customWidth="1"/>
    <col min="15370" max="15370" width="12.6640625" customWidth="1"/>
    <col min="15374" max="15374" width="12.6640625" customWidth="1"/>
    <col min="15622" max="15622" width="9.6640625" customWidth="1"/>
    <col min="15623" max="15623" width="12.6640625" customWidth="1"/>
    <col min="15625" max="15625" width="10.6640625" customWidth="1"/>
    <col min="15626" max="15626" width="12.6640625" customWidth="1"/>
    <col min="15630" max="15630" width="12.6640625" customWidth="1"/>
    <col min="15878" max="15878" width="9.6640625" customWidth="1"/>
    <col min="15879" max="15879" width="12.6640625" customWidth="1"/>
    <col min="15881" max="15881" width="10.6640625" customWidth="1"/>
    <col min="15882" max="15882" width="12.6640625" customWidth="1"/>
    <col min="15886" max="15886" width="12.6640625" customWidth="1"/>
    <col min="16134" max="16134" width="9.6640625" customWidth="1"/>
    <col min="16135" max="16135" width="12.6640625" customWidth="1"/>
    <col min="16137" max="16137" width="10.6640625" customWidth="1"/>
    <col min="16138" max="16138" width="12.6640625" customWidth="1"/>
    <col min="16142" max="16142" width="12.6640625" customWidth="1"/>
  </cols>
  <sheetData>
    <row r="1" spans="1:10" ht="16" x14ac:dyDescent="0.2">
      <c r="A1" s="360" t="s">
        <v>188</v>
      </c>
      <c r="B1" s="361"/>
      <c r="C1" s="361"/>
    </row>
    <row r="2" spans="1:10" ht="16" x14ac:dyDescent="0.2">
      <c r="A2" s="144"/>
    </row>
    <row r="3" spans="1:10" ht="16" x14ac:dyDescent="0.2">
      <c r="A3" s="144"/>
    </row>
    <row r="4" spans="1:10" ht="16" x14ac:dyDescent="0.2">
      <c r="A4" s="352" t="s">
        <v>2</v>
      </c>
      <c r="B4" s="3"/>
      <c r="H4" s="362" t="s">
        <v>189</v>
      </c>
      <c r="I4" s="362"/>
      <c r="J4" s="353">
        <f>ROUND('3Income'!N30/('3Income'!N11/'3Income'!N9),-2)</f>
        <v>3900</v>
      </c>
    </row>
    <row r="5" spans="1:10" ht="16" x14ac:dyDescent="0.2">
      <c r="A5" s="144"/>
    </row>
    <row r="6" spans="1:10" ht="16" x14ac:dyDescent="0.2">
      <c r="A6" s="363" t="s">
        <v>190</v>
      </c>
      <c r="B6" s="364"/>
      <c r="C6" s="364"/>
      <c r="D6" s="364"/>
      <c r="E6" s="364"/>
      <c r="F6" s="364"/>
      <c r="G6" s="354">
        <f>'1Sales'!O39</f>
        <v>17730</v>
      </c>
    </row>
    <row r="7" spans="1:10" ht="16" x14ac:dyDescent="0.2">
      <c r="A7" s="144"/>
    </row>
    <row r="8" spans="1:10" ht="16" x14ac:dyDescent="0.2">
      <c r="A8" s="363" t="s">
        <v>191</v>
      </c>
      <c r="B8" s="364"/>
      <c r="C8" s="364"/>
      <c r="D8" s="364"/>
      <c r="E8" s="364"/>
      <c r="F8" s="364"/>
      <c r="G8" s="354">
        <f>'1Sales'!O81</f>
        <v>47565</v>
      </c>
    </row>
    <row r="9" spans="1:10" ht="16" x14ac:dyDescent="0.2">
      <c r="A9" s="144"/>
    </row>
    <row r="10" spans="1:10" ht="16" x14ac:dyDescent="0.2">
      <c r="A10" s="363" t="s">
        <v>192</v>
      </c>
      <c r="B10" s="364"/>
      <c r="C10" s="364"/>
      <c r="D10" s="364"/>
      <c r="E10" s="364"/>
      <c r="F10" s="364"/>
      <c r="G10" s="355">
        <f>(G8-G6)/G6</f>
        <v>1.6827411167512691</v>
      </c>
    </row>
    <row r="11" spans="1:10" ht="16" x14ac:dyDescent="0.2">
      <c r="A11" s="144" t="s">
        <v>193</v>
      </c>
    </row>
    <row r="12" spans="1:10" ht="16" x14ac:dyDescent="0.2">
      <c r="A12" s="144"/>
    </row>
    <row r="13" spans="1:10" ht="16" x14ac:dyDescent="0.2">
      <c r="A13" s="144"/>
    </row>
    <row r="14" spans="1:10" ht="16" x14ac:dyDescent="0.2">
      <c r="A14" s="144"/>
    </row>
    <row r="15" spans="1:10" ht="16" x14ac:dyDescent="0.2">
      <c r="A15" s="352" t="s">
        <v>194</v>
      </c>
      <c r="B15" s="3"/>
      <c r="C15" s="3"/>
    </row>
    <row r="16" spans="1:10" ht="16" x14ac:dyDescent="0.2">
      <c r="A16" s="144"/>
    </row>
    <row r="17" spans="1:14" ht="16" x14ac:dyDescent="0.2">
      <c r="A17" s="363" t="s">
        <v>195</v>
      </c>
      <c r="B17" s="364"/>
      <c r="C17" s="364"/>
      <c r="D17" s="364"/>
      <c r="E17" s="364"/>
      <c r="G17" s="354">
        <f>'3Income'!N35</f>
        <v>13831.666666666666</v>
      </c>
    </row>
    <row r="18" spans="1:14" ht="16" x14ac:dyDescent="0.2">
      <c r="A18" s="144"/>
    </row>
    <row r="19" spans="1:14" ht="16" x14ac:dyDescent="0.2">
      <c r="A19" s="363" t="s">
        <v>196</v>
      </c>
      <c r="B19" s="364"/>
      <c r="C19" s="364"/>
      <c r="D19" s="364"/>
      <c r="E19" s="364"/>
      <c r="G19" s="354">
        <f>'3Income'!N73</f>
        <v>44826.333333333321</v>
      </c>
    </row>
    <row r="20" spans="1:14" ht="16" x14ac:dyDescent="0.2">
      <c r="A20" s="144"/>
    </row>
    <row r="21" spans="1:14" ht="16" x14ac:dyDescent="0.2">
      <c r="A21" s="144" t="s">
        <v>197</v>
      </c>
      <c r="G21" s="355">
        <f>(G19-G17)/G17</f>
        <v>2.2408482949752977</v>
      </c>
    </row>
    <row r="22" spans="1:14" ht="16" x14ac:dyDescent="0.2">
      <c r="A22" s="363" t="s">
        <v>198</v>
      </c>
      <c r="B22" s="364"/>
      <c r="C22" s="364"/>
      <c r="D22" s="364"/>
      <c r="E22" s="364"/>
    </row>
    <row r="23" spans="1:14" ht="16" x14ac:dyDescent="0.2">
      <c r="A23" s="356"/>
      <c r="B23" s="357"/>
      <c r="C23" s="357"/>
      <c r="D23" s="357"/>
      <c r="E23" s="357"/>
    </row>
    <row r="24" spans="1:14" ht="16" x14ac:dyDescent="0.2">
      <c r="A24" s="144"/>
    </row>
    <row r="25" spans="1:14" ht="16" x14ac:dyDescent="0.2">
      <c r="A25" s="352" t="s">
        <v>199</v>
      </c>
      <c r="B25" s="3"/>
    </row>
    <row r="26" spans="1:14" ht="16" x14ac:dyDescent="0.2">
      <c r="A26" s="144"/>
    </row>
    <row r="27" spans="1:14" ht="16" x14ac:dyDescent="0.2">
      <c r="A27" s="363" t="s">
        <v>200</v>
      </c>
      <c r="B27" s="364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54">
        <f>'Start Up'!C37</f>
        <v>8000</v>
      </c>
    </row>
    <row r="28" spans="1:14" ht="16" x14ac:dyDescent="0.2">
      <c r="A28" s="363" t="s">
        <v>201</v>
      </c>
      <c r="B28" s="363"/>
      <c r="C28" s="363"/>
      <c r="D28" s="363"/>
      <c r="E28" s="363"/>
      <c r="F28" s="363"/>
      <c r="G28" s="363"/>
      <c r="H28" s="363"/>
      <c r="I28" s="363"/>
      <c r="J28" s="363"/>
      <c r="K28" s="363"/>
      <c r="L28" s="363"/>
      <c r="M28" s="363"/>
      <c r="N28" s="354">
        <f>'Start Up'!C38</f>
        <v>20000</v>
      </c>
    </row>
    <row r="29" spans="1:14" x14ac:dyDescent="0.15">
      <c r="A29" s="358"/>
    </row>
    <row r="30" spans="1:14" ht="16" x14ac:dyDescent="0.2">
      <c r="A30" s="144" t="s">
        <v>202</v>
      </c>
    </row>
    <row r="31" spans="1:14" ht="16" x14ac:dyDescent="0.2">
      <c r="A31" s="144" t="s">
        <v>203</v>
      </c>
    </row>
    <row r="32" spans="1:14" x14ac:dyDescent="0.15">
      <c r="A32" s="359"/>
    </row>
    <row r="33" spans="1:14" x14ac:dyDescent="0.15">
      <c r="A33" s="359"/>
    </row>
    <row r="34" spans="1:14" ht="16" x14ac:dyDescent="0.2">
      <c r="A34" s="144" t="s">
        <v>204</v>
      </c>
      <c r="G34" s="354">
        <f>'2Cash Flow'!N35</f>
        <v>1300</v>
      </c>
      <c r="J34" t="s">
        <v>205</v>
      </c>
      <c r="N34" s="354">
        <f>'2Cash Flow'!N80</f>
        <v>0</v>
      </c>
    </row>
    <row r="35" spans="1:14" ht="16" x14ac:dyDescent="0.2">
      <c r="A35" s="144"/>
    </row>
  </sheetData>
  <mergeCells count="10">
    <mergeCell ref="A1:C1"/>
    <mergeCell ref="H4:I4"/>
    <mergeCell ref="A6:F6"/>
    <mergeCell ref="A27:M27"/>
    <mergeCell ref="A28:M28"/>
    <mergeCell ref="A8:F8"/>
    <mergeCell ref="A10:F10"/>
    <mergeCell ref="A17:E17"/>
    <mergeCell ref="A19:E19"/>
    <mergeCell ref="A22:E22"/>
  </mergeCells>
  <printOptions horizontalCentered="1"/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B1:G46"/>
  <sheetViews>
    <sheetView tabSelected="1" topLeftCell="A2" workbookViewId="0">
      <selection activeCell="B5" sqref="B5:B6"/>
    </sheetView>
  </sheetViews>
  <sheetFormatPr baseColWidth="10" defaultColWidth="8.83203125" defaultRowHeight="13" x14ac:dyDescent="0.15"/>
  <cols>
    <col min="1" max="1" width="3.5" customWidth="1"/>
    <col min="2" max="2" width="30.6640625" customWidth="1"/>
    <col min="3" max="5" width="15.6640625" customWidth="1"/>
    <col min="6" max="6" width="17.1640625" customWidth="1"/>
    <col min="7" max="7" width="70.5" customWidth="1"/>
  </cols>
  <sheetData>
    <row r="1" spans="2:7" ht="18" x14ac:dyDescent="0.15">
      <c r="B1" s="318" t="s">
        <v>137</v>
      </c>
    </row>
    <row r="2" spans="2:7" ht="16" x14ac:dyDescent="0.15">
      <c r="B2" s="319"/>
    </row>
    <row r="3" spans="2:7" ht="16" x14ac:dyDescent="0.15">
      <c r="B3" s="319" t="s">
        <v>138</v>
      </c>
    </row>
    <row r="4" spans="2:7" ht="17" thickBot="1" x14ac:dyDescent="0.2">
      <c r="B4" s="319"/>
    </row>
    <row r="5" spans="2:7" ht="16" x14ac:dyDescent="0.15">
      <c r="B5" s="366" t="s">
        <v>139</v>
      </c>
      <c r="C5" s="333" t="s">
        <v>140</v>
      </c>
      <c r="D5" s="333" t="s">
        <v>142</v>
      </c>
      <c r="E5" s="366" t="s">
        <v>143</v>
      </c>
      <c r="F5" s="366" t="s">
        <v>144</v>
      </c>
      <c r="G5" s="333" t="s">
        <v>145</v>
      </c>
    </row>
    <row r="6" spans="2:7" ht="17" thickBot="1" x14ac:dyDescent="0.2">
      <c r="B6" s="367"/>
      <c r="C6" s="334" t="s">
        <v>141</v>
      </c>
      <c r="D6" s="334" t="s">
        <v>141</v>
      </c>
      <c r="E6" s="367" t="s">
        <v>24</v>
      </c>
      <c r="F6" s="367"/>
      <c r="G6" s="334" t="s">
        <v>146</v>
      </c>
    </row>
    <row r="7" spans="2:7" ht="17" thickTop="1" x14ac:dyDescent="0.15">
      <c r="B7" s="326" t="s">
        <v>147</v>
      </c>
      <c r="C7" s="327"/>
      <c r="D7" s="326"/>
      <c r="E7" s="328"/>
      <c r="F7" s="328"/>
      <c r="G7" s="328"/>
    </row>
    <row r="8" spans="2:7" ht="16" x14ac:dyDescent="0.15">
      <c r="B8" s="329"/>
      <c r="C8" s="330"/>
      <c r="D8" s="330"/>
      <c r="E8" s="330"/>
      <c r="F8" s="330"/>
      <c r="G8" s="330"/>
    </row>
    <row r="9" spans="2:7" ht="32" x14ac:dyDescent="0.15">
      <c r="B9" s="329" t="s">
        <v>148</v>
      </c>
      <c r="C9" s="330"/>
      <c r="D9" s="330"/>
      <c r="E9" s="330"/>
      <c r="F9" s="330"/>
      <c r="G9" s="330"/>
    </row>
    <row r="10" spans="2:7" ht="16" x14ac:dyDescent="0.15">
      <c r="B10" s="329"/>
      <c r="C10" s="330"/>
      <c r="D10" s="330"/>
      <c r="E10" s="330"/>
      <c r="F10" s="330"/>
      <c r="G10" s="330"/>
    </row>
    <row r="11" spans="2:7" ht="16" x14ac:dyDescent="0.15">
      <c r="B11" s="329" t="s">
        <v>149</v>
      </c>
      <c r="C11" s="330"/>
      <c r="D11" s="330"/>
      <c r="E11" s="330"/>
      <c r="F11" s="330"/>
      <c r="G11" s="330"/>
    </row>
    <row r="12" spans="2:7" ht="16" x14ac:dyDescent="0.15">
      <c r="B12" s="329"/>
      <c r="C12" s="330"/>
      <c r="D12" s="330"/>
      <c r="E12" s="330"/>
      <c r="F12" s="330"/>
      <c r="G12" s="330"/>
    </row>
    <row r="13" spans="2:7" ht="16" x14ac:dyDescent="0.15">
      <c r="B13" s="329" t="s">
        <v>150</v>
      </c>
      <c r="C13" s="329" t="s">
        <v>151</v>
      </c>
      <c r="D13" s="330"/>
      <c r="E13" s="330"/>
      <c r="F13" s="330"/>
      <c r="G13" s="330"/>
    </row>
    <row r="14" spans="2:7" ht="16" x14ac:dyDescent="0.15">
      <c r="B14" s="329"/>
      <c r="C14" s="330"/>
      <c r="D14" s="330"/>
      <c r="E14" s="330"/>
      <c r="F14" s="330"/>
      <c r="G14" s="330"/>
    </row>
    <row r="15" spans="2:7" ht="16" x14ac:dyDescent="0.15">
      <c r="B15" s="329" t="s">
        <v>79</v>
      </c>
      <c r="C15" s="330"/>
      <c r="D15" s="330"/>
      <c r="E15" s="330"/>
      <c r="F15" s="330"/>
      <c r="G15" s="330"/>
    </row>
    <row r="16" spans="2:7" ht="16" x14ac:dyDescent="0.15">
      <c r="B16" s="329"/>
      <c r="C16" s="330"/>
      <c r="D16" s="330"/>
      <c r="E16" s="330"/>
      <c r="F16" s="330"/>
      <c r="G16" s="330"/>
    </row>
    <row r="17" spans="2:7" ht="16" x14ac:dyDescent="0.15">
      <c r="B17" s="329" t="s">
        <v>152</v>
      </c>
      <c r="C17" s="330"/>
      <c r="D17" s="330"/>
      <c r="E17" s="330"/>
      <c r="F17" s="330"/>
      <c r="G17" s="330"/>
    </row>
    <row r="18" spans="2:7" ht="16" x14ac:dyDescent="0.15">
      <c r="B18" s="329"/>
      <c r="C18" s="330"/>
      <c r="D18" s="330"/>
      <c r="E18" s="330"/>
      <c r="F18" s="330"/>
      <c r="G18" s="330"/>
    </row>
    <row r="19" spans="2:7" ht="16" x14ac:dyDescent="0.15">
      <c r="B19" s="329" t="s">
        <v>153</v>
      </c>
      <c r="C19" s="330"/>
      <c r="D19" s="330"/>
      <c r="E19" s="330"/>
      <c r="F19" s="330"/>
      <c r="G19" s="330"/>
    </row>
    <row r="20" spans="2:7" ht="16" x14ac:dyDescent="0.15">
      <c r="B20" s="329"/>
      <c r="C20" s="330"/>
      <c r="D20" s="330"/>
      <c r="E20" s="330"/>
      <c r="F20" s="330"/>
      <c r="G20" s="330"/>
    </row>
    <row r="21" spans="2:7" ht="16" x14ac:dyDescent="0.15">
      <c r="B21" s="329" t="s">
        <v>154</v>
      </c>
      <c r="C21" s="330"/>
      <c r="D21" s="330"/>
      <c r="E21" s="330"/>
      <c r="F21" s="330"/>
      <c r="G21" s="330"/>
    </row>
    <row r="22" spans="2:7" ht="16" x14ac:dyDescent="0.15">
      <c r="B22" s="329"/>
      <c r="C22" s="330"/>
      <c r="D22" s="330"/>
      <c r="E22" s="330"/>
      <c r="F22" s="330"/>
      <c r="G22" s="330"/>
    </row>
    <row r="23" spans="2:7" ht="16" x14ac:dyDescent="0.15">
      <c r="B23" s="329" t="s">
        <v>155</v>
      </c>
      <c r="C23" s="330"/>
      <c r="D23" s="330"/>
      <c r="E23" s="330"/>
      <c r="F23" s="330"/>
      <c r="G23" s="330"/>
    </row>
    <row r="24" spans="2:7" ht="16" x14ac:dyDescent="0.15">
      <c r="B24" s="329"/>
      <c r="C24" s="330"/>
      <c r="D24" s="330"/>
      <c r="E24" s="330"/>
      <c r="F24" s="330"/>
      <c r="G24" s="330"/>
    </row>
    <row r="25" spans="2:7" ht="16" x14ac:dyDescent="0.15">
      <c r="B25" s="329" t="s">
        <v>156</v>
      </c>
      <c r="C25" s="365"/>
      <c r="D25" s="365"/>
      <c r="E25" s="365"/>
      <c r="F25" s="365"/>
      <c r="G25" s="365"/>
    </row>
    <row r="26" spans="2:7" ht="16" x14ac:dyDescent="0.15">
      <c r="B26" s="329" t="s">
        <v>157</v>
      </c>
      <c r="C26" s="365"/>
      <c r="D26" s="365"/>
      <c r="E26" s="365"/>
      <c r="F26" s="365"/>
      <c r="G26" s="365"/>
    </row>
    <row r="27" spans="2:7" ht="16" x14ac:dyDescent="0.15">
      <c r="B27" s="329" t="s">
        <v>158</v>
      </c>
      <c r="C27" s="330"/>
      <c r="D27" s="330"/>
      <c r="E27" s="330"/>
      <c r="F27" s="330"/>
      <c r="G27" s="330"/>
    </row>
    <row r="28" spans="2:7" ht="16" x14ac:dyDescent="0.15">
      <c r="B28" s="329" t="s">
        <v>159</v>
      </c>
      <c r="C28" s="330"/>
      <c r="D28" s="330"/>
      <c r="E28" s="330"/>
      <c r="F28" s="330"/>
      <c r="G28" s="330"/>
    </row>
    <row r="29" spans="2:7" ht="16" x14ac:dyDescent="0.15">
      <c r="B29" s="329" t="s">
        <v>160</v>
      </c>
      <c r="C29" s="330"/>
      <c r="D29" s="330"/>
      <c r="E29" s="330"/>
      <c r="F29" s="330"/>
      <c r="G29" s="330"/>
    </row>
    <row r="30" spans="2:7" ht="16" x14ac:dyDescent="0.15">
      <c r="B30" s="329" t="s">
        <v>161</v>
      </c>
      <c r="C30" s="330"/>
      <c r="D30" s="330"/>
      <c r="E30" s="330"/>
      <c r="F30" s="330"/>
      <c r="G30" s="330"/>
    </row>
    <row r="31" spans="2:7" ht="17" thickBot="1" x14ac:dyDescent="0.2">
      <c r="B31" s="331" t="s">
        <v>162</v>
      </c>
      <c r="C31" s="332"/>
      <c r="D31" s="332"/>
      <c r="E31" s="332"/>
      <c r="F31" s="332"/>
      <c r="G31" s="332"/>
    </row>
    <row r="32" spans="2:7" ht="16" x14ac:dyDescent="0.15">
      <c r="B32" s="320" t="s">
        <v>163</v>
      </c>
    </row>
    <row r="33" spans="2:2" x14ac:dyDescent="0.15">
      <c r="B33" s="321"/>
    </row>
    <row r="34" spans="2:2" ht="16" x14ac:dyDescent="0.15">
      <c r="B34" s="322" t="s">
        <v>164</v>
      </c>
    </row>
    <row r="35" spans="2:2" x14ac:dyDescent="0.15">
      <c r="B35" s="323"/>
    </row>
    <row r="36" spans="2:2" ht="16" x14ac:dyDescent="0.15">
      <c r="B36" s="322" t="s">
        <v>165</v>
      </c>
    </row>
    <row r="37" spans="2:2" ht="16" x14ac:dyDescent="0.15">
      <c r="B37" s="324" t="s">
        <v>166</v>
      </c>
    </row>
    <row r="38" spans="2:2" ht="16" x14ac:dyDescent="0.15">
      <c r="B38" s="324" t="s">
        <v>167</v>
      </c>
    </row>
    <row r="39" spans="2:2" ht="16" x14ac:dyDescent="0.15">
      <c r="B39" s="324" t="s">
        <v>168</v>
      </c>
    </row>
    <row r="40" spans="2:2" ht="16" x14ac:dyDescent="0.15">
      <c r="B40" s="324" t="s">
        <v>169</v>
      </c>
    </row>
    <row r="41" spans="2:2" ht="16" x14ac:dyDescent="0.15">
      <c r="B41" s="324" t="s">
        <v>180</v>
      </c>
    </row>
    <row r="42" spans="2:2" ht="16" x14ac:dyDescent="0.15">
      <c r="B42" s="324" t="s">
        <v>170</v>
      </c>
    </row>
    <row r="43" spans="2:2" ht="16" x14ac:dyDescent="0.15">
      <c r="B43" s="324" t="s">
        <v>171</v>
      </c>
    </row>
    <row r="44" spans="2:2" ht="16" x14ac:dyDescent="0.15">
      <c r="B44" s="324" t="s">
        <v>172</v>
      </c>
    </row>
    <row r="45" spans="2:2" ht="16" x14ac:dyDescent="0.15">
      <c r="B45" s="324" t="s">
        <v>173</v>
      </c>
    </row>
    <row r="46" spans="2:2" ht="16" x14ac:dyDescent="0.15">
      <c r="B46" s="324" t="s">
        <v>174</v>
      </c>
    </row>
  </sheetData>
  <mergeCells count="8">
    <mergeCell ref="G25:G26"/>
    <mergeCell ref="B5:B6"/>
    <mergeCell ref="F5:F6"/>
    <mergeCell ref="E5:E6"/>
    <mergeCell ref="C25:C26"/>
    <mergeCell ref="D25:D26"/>
    <mergeCell ref="E25:E26"/>
    <mergeCell ref="F25:F26"/>
  </mergeCells>
  <phoneticPr fontId="0" type="noConversion"/>
  <pageMargins left="0.7" right="0.7" top="0.75" bottom="0.75" header="0.3" footer="0.3"/>
  <pageSetup scale="7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AB85"/>
  <sheetViews>
    <sheetView showOutlineSymbols="0" topLeftCell="A12" zoomScale="87" zoomScaleNormal="87" workbookViewId="0">
      <selection activeCell="A16" sqref="A16"/>
    </sheetView>
  </sheetViews>
  <sheetFormatPr baseColWidth="10" defaultColWidth="12.5" defaultRowHeight="16" x14ac:dyDescent="0.2"/>
  <cols>
    <col min="1" max="1" width="6" style="6" customWidth="1"/>
    <col min="2" max="2" width="2.33203125" style="6" customWidth="1"/>
    <col min="3" max="3" width="6" style="6" customWidth="1"/>
    <col min="4" max="4" width="24.33203125" style="6" customWidth="1"/>
    <col min="5" max="5" width="8.5" style="6" customWidth="1"/>
    <col min="6" max="6" width="19" style="6" customWidth="1"/>
    <col min="7" max="7" width="15.33203125" style="6" customWidth="1"/>
    <col min="8" max="8" width="19" style="6" customWidth="1"/>
    <col min="9" max="9" width="13.6640625" style="6" customWidth="1"/>
    <col min="10" max="10" width="19" style="6" customWidth="1"/>
    <col min="11" max="11" width="15.33203125" style="6" customWidth="1"/>
    <col min="12" max="12" width="19" style="6" customWidth="1"/>
    <col min="13" max="14" width="15.6640625" style="6" customWidth="1"/>
    <col min="15" max="15" width="28" style="6" customWidth="1"/>
    <col min="16" max="17" width="26.6640625" style="6" customWidth="1"/>
    <col min="18" max="18" width="6" style="6" customWidth="1"/>
    <col min="19" max="19" width="2.33203125" style="6" customWidth="1"/>
    <col min="20" max="16384" width="12.5" style="6"/>
  </cols>
  <sheetData>
    <row r="1" spans="1:28" ht="18" x14ac:dyDescent="0.2">
      <c r="A1" s="123"/>
      <c r="B1" s="124"/>
      <c r="C1" s="125" t="s">
        <v>21</v>
      </c>
      <c r="D1" s="124"/>
      <c r="E1" s="124"/>
      <c r="F1" s="124"/>
      <c r="G1" s="124"/>
      <c r="H1" s="126"/>
      <c r="I1" s="126"/>
      <c r="J1" s="126"/>
      <c r="K1" s="126"/>
      <c r="L1" s="126"/>
      <c r="M1" s="127"/>
      <c r="N1" s="124"/>
      <c r="O1" s="124"/>
      <c r="P1" s="124"/>
      <c r="Q1" s="124"/>
      <c r="R1" s="124"/>
      <c r="S1" s="128"/>
      <c r="T1" s="42"/>
    </row>
    <row r="2" spans="1:28" ht="18" x14ac:dyDescent="0.2">
      <c r="A2" s="129"/>
      <c r="B2" s="42"/>
      <c r="C2" s="42"/>
      <c r="D2" s="42"/>
      <c r="E2" s="35"/>
      <c r="F2" s="35"/>
      <c r="G2" s="7"/>
      <c r="H2" s="112"/>
      <c r="I2" s="113" t="s">
        <v>22</v>
      </c>
      <c r="J2" s="112"/>
      <c r="K2" s="112"/>
      <c r="L2" s="112"/>
      <c r="M2" s="114"/>
      <c r="N2" s="79"/>
      <c r="O2" s="90" t="s">
        <v>23</v>
      </c>
      <c r="P2" s="115" t="e">
        <f>'Basic Info.'!#REF!</f>
        <v>#REF!</v>
      </c>
      <c r="Q2" s="7"/>
      <c r="R2" s="7" t="s">
        <v>24</v>
      </c>
      <c r="S2" s="29"/>
      <c r="T2" s="7"/>
      <c r="U2" s="8"/>
      <c r="V2" s="8"/>
      <c r="W2" s="8"/>
      <c r="X2" s="8"/>
      <c r="Y2" s="8"/>
      <c r="Z2" s="8"/>
      <c r="AA2" s="8"/>
      <c r="AB2" s="8"/>
    </row>
    <row r="3" spans="1:28" ht="18" x14ac:dyDescent="0.2">
      <c r="A3" s="129"/>
      <c r="B3" s="42"/>
      <c r="C3" s="42"/>
      <c r="D3" s="42"/>
      <c r="E3" s="35"/>
      <c r="F3" s="35"/>
      <c r="G3" s="7"/>
      <c r="H3" s="112"/>
      <c r="I3" s="113" t="s">
        <v>25</v>
      </c>
      <c r="J3" s="112"/>
      <c r="K3" s="112"/>
      <c r="L3" s="112"/>
      <c r="M3" s="114"/>
      <c r="N3" s="7"/>
      <c r="O3" s="7"/>
      <c r="P3" s="7"/>
      <c r="Q3" s="7"/>
      <c r="R3" s="7"/>
      <c r="S3" s="29"/>
      <c r="T3" s="7"/>
      <c r="U3" s="8"/>
      <c r="V3" s="8"/>
      <c r="W3" s="8"/>
      <c r="X3" s="8"/>
      <c r="Y3" s="8"/>
      <c r="Z3" s="8"/>
      <c r="AA3" s="8"/>
      <c r="AB3" s="8"/>
    </row>
    <row r="4" spans="1:28" ht="19" thickBot="1" x14ac:dyDescent="0.25">
      <c r="A4" s="129"/>
      <c r="B4" s="42"/>
      <c r="C4" s="42"/>
      <c r="D4" s="42"/>
      <c r="E4" s="35"/>
      <c r="F4" s="35"/>
      <c r="G4" s="7"/>
      <c r="H4" s="112"/>
      <c r="I4" s="116"/>
      <c r="J4" s="112"/>
      <c r="K4" s="112"/>
      <c r="L4" s="112"/>
      <c r="M4" s="114"/>
      <c r="N4" s="7"/>
      <c r="O4" s="90" t="s">
        <v>26</v>
      </c>
      <c r="P4" s="108" t="str">
        <f>'Basic Info.'!$C5</f>
        <v xml:space="preserve">Ashley Wincikaby </v>
      </c>
      <c r="Q4" s="42"/>
      <c r="R4" s="7"/>
      <c r="S4" s="29"/>
      <c r="T4" s="7"/>
      <c r="U4" s="8"/>
      <c r="V4" s="8"/>
      <c r="W4" s="8"/>
      <c r="X4" s="8"/>
      <c r="Y4" s="8"/>
      <c r="Z4" s="8"/>
      <c r="AA4" s="8"/>
      <c r="AB4" s="8"/>
    </row>
    <row r="5" spans="1:28" ht="19" thickTop="1" x14ac:dyDescent="0.2">
      <c r="A5" s="129"/>
      <c r="B5" s="42"/>
      <c r="C5" s="42"/>
      <c r="D5" s="42"/>
      <c r="E5" s="35"/>
      <c r="F5" s="35"/>
      <c r="G5" s="7"/>
      <c r="H5" s="10" t="s">
        <v>27</v>
      </c>
      <c r="I5" s="117"/>
      <c r="J5" s="112"/>
      <c r="K5" s="112"/>
      <c r="L5" s="112"/>
      <c r="M5" s="114"/>
      <c r="N5" s="7"/>
      <c r="O5" s="7"/>
      <c r="P5" s="7"/>
      <c r="Q5" s="7"/>
      <c r="R5" s="7"/>
      <c r="S5" s="29"/>
      <c r="T5" s="7"/>
      <c r="U5" s="8"/>
      <c r="V5" s="8"/>
      <c r="W5" s="8"/>
      <c r="X5" s="8"/>
      <c r="Y5" s="8"/>
      <c r="Z5" s="8"/>
      <c r="AA5" s="8"/>
      <c r="AB5" s="8"/>
    </row>
    <row r="6" spans="1:28" ht="14" customHeight="1" thickBot="1" x14ac:dyDescent="0.25">
      <c r="A6" s="129"/>
      <c r="B6" s="42"/>
      <c r="C6" s="11" t="s">
        <v>28</v>
      </c>
      <c r="D6" s="12"/>
      <c r="E6" s="13"/>
      <c r="F6" s="7"/>
      <c r="G6" s="7"/>
      <c r="H6" s="118"/>
      <c r="I6" s="118"/>
      <c r="J6" s="118"/>
      <c r="K6" s="118"/>
      <c r="L6" s="118"/>
      <c r="M6" s="119"/>
      <c r="N6" s="7"/>
      <c r="O6" s="90" t="s">
        <v>29</v>
      </c>
      <c r="P6" s="108" t="str">
        <f>'Basic Info.'!$C7</f>
        <v xml:space="preserve">Black Birch Chiropractic </v>
      </c>
      <c r="Q6" s="9"/>
      <c r="R6" s="7"/>
      <c r="S6" s="29"/>
      <c r="T6" s="7"/>
      <c r="U6" s="8"/>
      <c r="V6" s="8"/>
      <c r="W6" s="8"/>
      <c r="X6" s="8"/>
      <c r="Y6" s="8"/>
      <c r="Z6" s="8"/>
      <c r="AA6" s="8"/>
      <c r="AB6" s="8"/>
    </row>
    <row r="7" spans="1:28" ht="14" customHeight="1" thickTop="1" x14ac:dyDescent="0.2">
      <c r="A7" s="129"/>
      <c r="B7" s="42"/>
      <c r="C7" s="14" t="s">
        <v>30</v>
      </c>
      <c r="D7" s="15"/>
      <c r="E7" s="16"/>
      <c r="F7" s="7"/>
      <c r="G7" s="7"/>
      <c r="H7" s="118"/>
      <c r="I7" s="118"/>
      <c r="J7" s="118"/>
      <c r="K7" s="118"/>
      <c r="L7" s="118"/>
      <c r="M7" s="119"/>
      <c r="N7" s="7"/>
      <c r="O7" s="90"/>
      <c r="P7" s="7"/>
      <c r="Q7" s="7"/>
      <c r="R7" s="7"/>
      <c r="S7" s="29"/>
      <c r="T7" s="7"/>
      <c r="U7" s="8"/>
      <c r="V7" s="8"/>
      <c r="W7" s="8"/>
      <c r="X7" s="8"/>
      <c r="Y7" s="8"/>
      <c r="Z7" s="8"/>
      <c r="AA7" s="8"/>
      <c r="AB7" s="8"/>
    </row>
    <row r="8" spans="1:28" ht="14" customHeight="1" thickBot="1" x14ac:dyDescent="0.25">
      <c r="A8" s="129"/>
      <c r="B8" s="42"/>
      <c r="C8" s="17" t="s">
        <v>31</v>
      </c>
      <c r="D8" s="18"/>
      <c r="E8" s="19"/>
      <c r="F8" s="7"/>
      <c r="G8" s="7"/>
      <c r="H8" s="7"/>
      <c r="I8" s="7"/>
      <c r="J8" s="7"/>
      <c r="K8" s="7"/>
      <c r="L8" s="7"/>
      <c r="M8" s="7"/>
      <c r="N8" s="7"/>
      <c r="O8" s="120" t="s">
        <v>60</v>
      </c>
      <c r="P8" s="109">
        <f>'Basic Info.'!$C13</f>
        <v>0</v>
      </c>
      <c r="Q8" s="9"/>
      <c r="R8" s="7"/>
      <c r="S8" s="29"/>
      <c r="T8" s="7"/>
      <c r="U8" s="8"/>
      <c r="V8" s="8"/>
      <c r="W8" s="8"/>
      <c r="X8" s="8"/>
      <c r="Y8" s="8"/>
      <c r="Z8" s="8"/>
      <c r="AA8" s="8"/>
      <c r="AB8" s="8"/>
    </row>
    <row r="9" spans="1:28" ht="14" customHeight="1" x14ac:dyDescent="0.2">
      <c r="A9" s="129"/>
      <c r="B9" s="42"/>
      <c r="C9" s="42"/>
      <c r="D9" s="42"/>
      <c r="E9" s="7"/>
      <c r="F9" s="7"/>
      <c r="G9" s="7"/>
      <c r="H9" s="7"/>
      <c r="I9" s="42"/>
      <c r="J9" s="42"/>
      <c r="K9" s="42"/>
      <c r="L9" s="7"/>
      <c r="M9" s="7"/>
      <c r="N9" s="7"/>
      <c r="O9" s="7"/>
      <c r="P9" s="7"/>
      <c r="Q9" s="7"/>
      <c r="R9" s="7"/>
      <c r="S9" s="29"/>
      <c r="T9" s="7"/>
      <c r="U9" s="8"/>
      <c r="V9" s="8"/>
      <c r="W9" s="8"/>
      <c r="X9" s="8"/>
      <c r="Y9" s="8"/>
      <c r="Z9" s="8"/>
      <c r="AA9" s="8"/>
      <c r="AB9" s="8"/>
    </row>
    <row r="10" spans="1:28" ht="14" customHeight="1" thickBot="1" x14ac:dyDescent="0.25">
      <c r="A10" s="129"/>
      <c r="B10" s="42"/>
      <c r="C10" s="42"/>
      <c r="D10" s="42"/>
      <c r="E10" s="7"/>
      <c r="F10" s="7"/>
      <c r="G10" s="7"/>
      <c r="H10" s="7"/>
      <c r="I10" s="90" t="s">
        <v>32</v>
      </c>
      <c r="J10" s="91">
        <f ca="1">'1Sales'!D9</f>
        <v>43132</v>
      </c>
      <c r="K10" s="7"/>
      <c r="L10" s="7"/>
      <c r="M10" s="7"/>
      <c r="N10" s="7"/>
      <c r="O10" s="7"/>
      <c r="P10" s="7"/>
      <c r="Q10" s="7"/>
      <c r="R10" s="7"/>
      <c r="S10" s="29"/>
      <c r="T10" s="7"/>
      <c r="U10" s="8"/>
      <c r="V10" s="8"/>
      <c r="W10" s="8"/>
      <c r="X10" s="8"/>
      <c r="Y10" s="8"/>
      <c r="Z10" s="8"/>
      <c r="AA10" s="8"/>
      <c r="AB10" s="8"/>
    </row>
    <row r="11" spans="1:28" ht="14" customHeight="1" x14ac:dyDescent="0.2">
      <c r="A11" s="129"/>
      <c r="B11" s="42"/>
      <c r="C11" s="42"/>
      <c r="D11" s="4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29"/>
      <c r="T11" s="7"/>
      <c r="U11" s="8"/>
      <c r="V11" s="8"/>
      <c r="W11" s="8"/>
      <c r="X11" s="8"/>
      <c r="Y11" s="8"/>
      <c r="Z11" s="8"/>
      <c r="AA11" s="8"/>
      <c r="AB11" s="8"/>
    </row>
    <row r="12" spans="1:28" ht="14" customHeight="1" x14ac:dyDescent="0.2">
      <c r="A12" s="129"/>
      <c r="B12" s="42"/>
      <c r="C12" s="42"/>
      <c r="D12" s="42"/>
      <c r="E12" s="7"/>
      <c r="F12" s="7"/>
      <c r="G12" s="7"/>
      <c r="H12" s="7"/>
      <c r="I12" s="42"/>
      <c r="J12" s="7"/>
      <c r="K12" s="7"/>
      <c r="L12" s="7"/>
      <c r="M12" s="7"/>
      <c r="N12" s="7"/>
      <c r="O12" s="7"/>
      <c r="P12" s="7"/>
      <c r="Q12" s="7"/>
      <c r="R12" s="7"/>
      <c r="S12" s="29"/>
      <c r="T12" s="7"/>
      <c r="U12" s="8"/>
      <c r="V12" s="8"/>
      <c r="W12" s="8"/>
      <c r="X12" s="8"/>
      <c r="Y12" s="8"/>
      <c r="Z12" s="8"/>
      <c r="AA12" s="8"/>
      <c r="AB12" s="8"/>
    </row>
    <row r="13" spans="1:28" ht="14" customHeight="1" x14ac:dyDescent="0.2">
      <c r="A13" s="129"/>
      <c r="B13" s="42"/>
      <c r="C13" s="42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29"/>
      <c r="T13" s="7"/>
      <c r="U13" s="8"/>
      <c r="V13" s="8"/>
      <c r="W13" s="8"/>
      <c r="X13" s="8"/>
      <c r="Y13" s="8"/>
      <c r="Z13" s="8"/>
      <c r="AA13" s="8"/>
      <c r="AB13" s="8"/>
    </row>
    <row r="14" spans="1:28" ht="6" customHeight="1" thickBot="1" x14ac:dyDescent="0.25">
      <c r="A14" s="129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30"/>
      <c r="T14" s="7"/>
      <c r="U14" s="8"/>
      <c r="V14" s="8"/>
      <c r="W14" s="8"/>
      <c r="X14" s="8"/>
      <c r="Y14" s="8"/>
      <c r="Z14" s="8"/>
      <c r="AA14" s="8"/>
      <c r="AB14" s="8"/>
    </row>
    <row r="15" spans="1:28" ht="14" customHeight="1" thickTop="1" x14ac:dyDescent="0.2">
      <c r="A15" s="129"/>
      <c r="B15" s="102"/>
      <c r="C15" s="79"/>
      <c r="D15" s="20"/>
      <c r="E15" s="21"/>
      <c r="F15" s="22"/>
      <c r="G15" s="23"/>
      <c r="H15" s="24"/>
      <c r="I15" s="7"/>
      <c r="J15" s="25"/>
      <c r="K15" s="26"/>
      <c r="L15" s="26"/>
      <c r="M15" s="377" t="s">
        <v>67</v>
      </c>
      <c r="N15" s="378"/>
      <c r="O15" s="378"/>
      <c r="P15" s="378"/>
      <c r="Q15" s="378"/>
      <c r="R15" s="379"/>
      <c r="S15" s="131"/>
      <c r="T15" s="7"/>
      <c r="U15" s="8"/>
      <c r="V15" s="8"/>
      <c r="W15" s="8"/>
      <c r="X15" s="8"/>
      <c r="Y15" s="8"/>
      <c r="Z15" s="8"/>
      <c r="AA15" s="8"/>
      <c r="AB15" s="8"/>
    </row>
    <row r="16" spans="1:28" ht="14" customHeight="1" x14ac:dyDescent="0.2">
      <c r="A16" s="129"/>
      <c r="B16" s="102"/>
      <c r="C16" s="79"/>
      <c r="D16" s="27"/>
      <c r="E16" s="7"/>
      <c r="F16" s="28"/>
      <c r="G16" s="7"/>
      <c r="H16" s="29"/>
      <c r="I16" s="7"/>
      <c r="J16" s="30" t="s">
        <v>33</v>
      </c>
      <c r="K16" s="31"/>
      <c r="L16" s="139">
        <f>'1Sales'!$O$39</f>
        <v>17730</v>
      </c>
      <c r="M16" s="380"/>
      <c r="N16" s="381"/>
      <c r="O16" s="381"/>
      <c r="P16" s="381"/>
      <c r="Q16" s="381"/>
      <c r="R16" s="382"/>
      <c r="S16" s="131"/>
      <c r="T16" s="7"/>
      <c r="U16" s="8"/>
      <c r="V16" s="8"/>
      <c r="W16" s="8"/>
      <c r="X16" s="8"/>
      <c r="Y16" s="8"/>
      <c r="Z16" s="8"/>
      <c r="AA16" s="8"/>
      <c r="AB16" s="8"/>
    </row>
    <row r="17" spans="1:28" ht="14" customHeight="1" thickBot="1" x14ac:dyDescent="0.25">
      <c r="A17" s="129"/>
      <c r="B17" s="102"/>
      <c r="C17" s="79"/>
      <c r="D17" s="27"/>
      <c r="E17" s="7"/>
      <c r="F17" s="32" t="s">
        <v>34</v>
      </c>
      <c r="G17" s="33" t="s">
        <v>35</v>
      </c>
      <c r="H17" s="34"/>
      <c r="I17" s="35"/>
      <c r="J17" s="36"/>
      <c r="K17" s="33" t="s">
        <v>36</v>
      </c>
      <c r="L17" s="69"/>
      <c r="M17" s="380"/>
      <c r="N17" s="381"/>
      <c r="O17" s="381"/>
      <c r="P17" s="381"/>
      <c r="Q17" s="381"/>
      <c r="R17" s="382"/>
      <c r="S17" s="131"/>
      <c r="T17" s="7"/>
      <c r="U17" s="8"/>
      <c r="V17" s="8"/>
      <c r="W17" s="8"/>
      <c r="X17" s="8"/>
      <c r="Y17" s="8"/>
      <c r="Z17" s="8"/>
      <c r="AA17" s="8"/>
      <c r="AB17" s="8"/>
    </row>
    <row r="18" spans="1:28" ht="19.25" customHeight="1" x14ac:dyDescent="0.2">
      <c r="A18" s="129"/>
      <c r="B18" s="102"/>
      <c r="C18" s="79"/>
      <c r="D18" s="27"/>
      <c r="E18" s="7"/>
      <c r="F18" s="37" t="s">
        <v>37</v>
      </c>
      <c r="G18" s="38" t="s">
        <v>38</v>
      </c>
      <c r="H18" s="37" t="s">
        <v>39</v>
      </c>
      <c r="I18" s="35"/>
      <c r="J18" s="37" t="s">
        <v>37</v>
      </c>
      <c r="K18" s="38" t="s">
        <v>38</v>
      </c>
      <c r="L18" s="92" t="s">
        <v>39</v>
      </c>
      <c r="M18" s="380"/>
      <c r="N18" s="381"/>
      <c r="O18" s="381"/>
      <c r="P18" s="381"/>
      <c r="Q18" s="381"/>
      <c r="R18" s="382"/>
      <c r="S18" s="131"/>
      <c r="T18" s="7"/>
      <c r="U18" s="8"/>
      <c r="V18" s="8"/>
      <c r="W18" s="8"/>
      <c r="X18" s="8"/>
      <c r="Y18" s="8"/>
      <c r="Z18" s="8"/>
      <c r="AA18" s="8"/>
      <c r="AB18" s="8"/>
    </row>
    <row r="19" spans="1:28" ht="8" customHeight="1" x14ac:dyDescent="0.2">
      <c r="A19" s="129"/>
      <c r="B19" s="102"/>
      <c r="C19" s="79"/>
      <c r="D19" s="27"/>
      <c r="E19" s="7"/>
      <c r="F19" s="40"/>
      <c r="G19" s="7"/>
      <c r="H19" s="40"/>
      <c r="I19" s="7"/>
      <c r="J19" s="40"/>
      <c r="K19" s="7"/>
      <c r="L19" s="28"/>
      <c r="M19" s="383"/>
      <c r="N19" s="384"/>
      <c r="O19" s="384"/>
      <c r="P19" s="384"/>
      <c r="Q19" s="384"/>
      <c r="R19" s="385"/>
      <c r="S19" s="131"/>
      <c r="T19" s="7"/>
      <c r="U19" s="8"/>
      <c r="V19" s="8"/>
      <c r="W19" s="8"/>
      <c r="X19" s="8"/>
      <c r="Y19" s="8"/>
      <c r="Z19" s="8"/>
      <c r="AA19" s="8"/>
      <c r="AB19" s="8"/>
    </row>
    <row r="20" spans="1:28" ht="40.25" customHeight="1" thickBot="1" x14ac:dyDescent="0.25">
      <c r="A20" s="129"/>
      <c r="B20" s="102"/>
      <c r="C20" s="79"/>
      <c r="D20" s="41" t="s">
        <v>40</v>
      </c>
      <c r="E20" s="42"/>
      <c r="F20" s="140">
        <v>1</v>
      </c>
      <c r="G20" s="140">
        <f>'1Sales'!D39</f>
        <v>810</v>
      </c>
      <c r="H20" s="111">
        <f>F20/G20</f>
        <v>1.2345679012345679E-3</v>
      </c>
      <c r="I20" s="43"/>
      <c r="J20" s="140" t="e">
        <f>F20+#REF!</f>
        <v>#REF!</v>
      </c>
      <c r="K20" s="140">
        <f>'1Sales'!C39+'1Sales'!D39</f>
        <v>1350</v>
      </c>
      <c r="L20" s="138" t="e">
        <f>J20/K20</f>
        <v>#REF!</v>
      </c>
      <c r="M20" s="368" t="s">
        <v>41</v>
      </c>
      <c r="N20" s="369"/>
      <c r="O20" s="370"/>
      <c r="P20" s="374"/>
      <c r="Q20" s="375"/>
      <c r="R20" s="376"/>
      <c r="S20" s="131"/>
      <c r="T20" s="7"/>
      <c r="U20" s="8"/>
      <c r="V20" s="8"/>
      <c r="W20" s="8"/>
      <c r="X20" s="8"/>
      <c r="Y20" s="8"/>
      <c r="Z20" s="8"/>
      <c r="AA20" s="8"/>
      <c r="AB20" s="8"/>
    </row>
    <row r="21" spans="1:28" ht="24" customHeight="1" thickBot="1" x14ac:dyDescent="0.25">
      <c r="A21" s="129"/>
      <c r="B21" s="102"/>
      <c r="C21" s="79"/>
      <c r="D21" s="22"/>
      <c r="E21" s="23"/>
      <c r="F21" s="44"/>
      <c r="G21" s="45"/>
      <c r="H21" s="111"/>
      <c r="I21" s="7"/>
      <c r="J21" s="46"/>
      <c r="K21" s="45"/>
      <c r="L21" s="138"/>
      <c r="M21" s="103"/>
      <c r="N21" s="105"/>
      <c r="O21" s="105"/>
      <c r="P21" s="105"/>
      <c r="Q21" s="105"/>
      <c r="R21" s="104"/>
      <c r="S21" s="131"/>
      <c r="T21" s="7"/>
      <c r="U21" s="8"/>
      <c r="V21" s="8"/>
      <c r="W21" s="8"/>
      <c r="X21" s="8"/>
      <c r="Y21" s="8"/>
      <c r="Z21" s="8"/>
      <c r="AA21" s="8"/>
      <c r="AB21" s="8"/>
    </row>
    <row r="22" spans="1:28" ht="24" customHeight="1" thickBot="1" x14ac:dyDescent="0.25">
      <c r="A22" s="129"/>
      <c r="B22" s="102"/>
      <c r="C22" s="79"/>
      <c r="D22" s="47" t="s">
        <v>61</v>
      </c>
      <c r="E22" s="39"/>
      <c r="F22" s="48">
        <v>0</v>
      </c>
      <c r="G22" s="49">
        <f>'1Sales'!D34</f>
        <v>15</v>
      </c>
      <c r="H22" s="111">
        <f>F22/G22</f>
        <v>0</v>
      </c>
      <c r="I22" s="7"/>
      <c r="J22" s="49" t="e">
        <f>F22+#REF!</f>
        <v>#REF!</v>
      </c>
      <c r="K22" s="49">
        <f>'1Sales'!C34+'1Sales'!D34</f>
        <v>25</v>
      </c>
      <c r="L22" s="138" t="e">
        <f>J22/K22</f>
        <v>#REF!</v>
      </c>
      <c r="M22" s="103"/>
      <c r="N22" s="105"/>
      <c r="O22" s="105"/>
      <c r="P22" s="105"/>
      <c r="Q22" s="105"/>
      <c r="R22" s="104"/>
      <c r="S22" s="131"/>
      <c r="T22" s="7"/>
      <c r="U22" s="8"/>
      <c r="V22" s="8"/>
      <c r="W22" s="8"/>
      <c r="X22" s="8"/>
      <c r="Y22" s="8"/>
      <c r="Z22" s="8"/>
      <c r="AA22" s="8"/>
      <c r="AB22" s="8"/>
    </row>
    <row r="23" spans="1:28" ht="24" customHeight="1" thickBot="1" x14ac:dyDescent="0.25">
      <c r="A23" s="129"/>
      <c r="B23" s="102"/>
      <c r="C23" s="79"/>
      <c r="D23" s="22"/>
      <c r="E23" s="23"/>
      <c r="F23" s="44"/>
      <c r="G23" s="45"/>
      <c r="H23" s="111"/>
      <c r="I23" s="7"/>
      <c r="J23" s="46"/>
      <c r="K23" s="45"/>
      <c r="L23" s="138"/>
      <c r="M23" s="103"/>
      <c r="N23" s="105"/>
      <c r="O23" s="105"/>
      <c r="P23" s="105"/>
      <c r="Q23" s="105"/>
      <c r="R23" s="104"/>
      <c r="S23" s="131"/>
      <c r="T23" s="7"/>
      <c r="U23" s="8"/>
      <c r="V23" s="8"/>
      <c r="W23" s="8"/>
      <c r="X23" s="8"/>
      <c r="Y23" s="8"/>
      <c r="Z23" s="8"/>
      <c r="AA23" s="8"/>
      <c r="AB23" s="8"/>
    </row>
    <row r="24" spans="1:28" ht="24" customHeight="1" thickBot="1" x14ac:dyDescent="0.25">
      <c r="A24" s="129"/>
      <c r="B24" s="102"/>
      <c r="C24" s="79"/>
      <c r="D24" s="47" t="s">
        <v>42</v>
      </c>
      <c r="E24" s="50" t="s">
        <v>43</v>
      </c>
      <c r="F24" s="142">
        <v>0</v>
      </c>
      <c r="G24" s="141">
        <f>'3Income'!C35</f>
        <v>526.66666666666674</v>
      </c>
      <c r="H24" s="111">
        <f>F24/G24</f>
        <v>0</v>
      </c>
      <c r="I24" s="7"/>
      <c r="J24" s="141" t="e">
        <f>F24+#REF!</f>
        <v>#REF!</v>
      </c>
      <c r="K24" s="141">
        <f>'3Income'!B35+'3Income'!C35</f>
        <v>285</v>
      </c>
      <c r="L24" s="138" t="e">
        <f>J24/K24</f>
        <v>#REF!</v>
      </c>
      <c r="M24" s="103"/>
      <c r="N24" s="105"/>
      <c r="O24" s="105"/>
      <c r="P24" s="105"/>
      <c r="Q24" s="105"/>
      <c r="R24" s="104"/>
      <c r="S24" s="131"/>
      <c r="T24" s="7"/>
      <c r="U24" s="8"/>
      <c r="V24" s="8"/>
      <c r="W24" s="8"/>
      <c r="X24" s="8"/>
      <c r="Y24" s="8"/>
      <c r="Z24" s="8"/>
      <c r="AA24" s="8"/>
      <c r="AB24" s="8"/>
    </row>
    <row r="25" spans="1:28" ht="24" customHeight="1" thickBot="1" x14ac:dyDescent="0.25">
      <c r="A25" s="129"/>
      <c r="B25" s="102"/>
      <c r="C25" s="79"/>
      <c r="D25" s="22"/>
      <c r="E25" s="51"/>
      <c r="F25" s="52"/>
      <c r="G25" s="45"/>
      <c r="H25" s="111"/>
      <c r="I25" s="7"/>
      <c r="J25" s="46"/>
      <c r="K25" s="45"/>
      <c r="L25" s="138"/>
      <c r="M25" s="103"/>
      <c r="N25" s="105"/>
      <c r="O25" s="105"/>
      <c r="P25" s="105"/>
      <c r="Q25" s="105"/>
      <c r="R25" s="104"/>
      <c r="S25" s="131"/>
      <c r="T25" s="7"/>
      <c r="U25" s="8"/>
      <c r="V25" s="8"/>
      <c r="W25" s="8"/>
      <c r="X25" s="8"/>
      <c r="Y25" s="8"/>
      <c r="Z25" s="8"/>
      <c r="AA25" s="8"/>
      <c r="AB25" s="8"/>
    </row>
    <row r="26" spans="1:28" ht="24" customHeight="1" thickBot="1" x14ac:dyDescent="0.25">
      <c r="A26" s="129"/>
      <c r="B26" s="102"/>
      <c r="C26" s="79"/>
      <c r="D26" s="47" t="s">
        <v>44</v>
      </c>
      <c r="E26" s="53" t="s">
        <v>45</v>
      </c>
      <c r="F26" s="110">
        <f>F24/F20</f>
        <v>0</v>
      </c>
      <c r="G26" s="110">
        <f>G24/G20</f>
        <v>0.65020576131687258</v>
      </c>
      <c r="H26" s="111">
        <f>F26/G26</f>
        <v>0</v>
      </c>
      <c r="I26" s="43"/>
      <c r="J26" s="111" t="e">
        <f>J24/J20</f>
        <v>#REF!</v>
      </c>
      <c r="K26" s="111">
        <f>K24/K20</f>
        <v>0.21111111111111111</v>
      </c>
      <c r="L26" s="138" t="e">
        <f>J26/K26</f>
        <v>#REF!</v>
      </c>
      <c r="M26" s="103"/>
      <c r="N26" s="105"/>
      <c r="O26" s="105"/>
      <c r="P26" s="105"/>
      <c r="Q26" s="105"/>
      <c r="R26" s="104"/>
      <c r="S26" s="131"/>
      <c r="T26" s="7"/>
      <c r="U26" s="8"/>
      <c r="V26" s="8"/>
      <c r="W26" s="8"/>
      <c r="X26" s="8"/>
      <c r="Y26" s="8"/>
      <c r="Z26" s="8"/>
      <c r="AA26" s="8"/>
      <c r="AB26" s="8"/>
    </row>
    <row r="27" spans="1:28" ht="24" customHeight="1" x14ac:dyDescent="0.2">
      <c r="A27" s="129"/>
      <c r="B27" s="102"/>
      <c r="C27" s="79"/>
      <c r="D27" s="25" t="s">
        <v>46</v>
      </c>
      <c r="E27" s="54"/>
      <c r="F27" s="46"/>
      <c r="G27" s="55"/>
      <c r="H27" s="56"/>
      <c r="I27" s="7"/>
      <c r="J27" s="46"/>
      <c r="K27" s="55"/>
      <c r="L27" s="93"/>
      <c r="M27" s="103"/>
      <c r="N27" s="105"/>
      <c r="O27" s="105"/>
      <c r="P27" s="105"/>
      <c r="Q27" s="105"/>
      <c r="R27" s="104"/>
      <c r="S27" s="131"/>
      <c r="T27" s="7"/>
      <c r="U27" s="8"/>
      <c r="V27" s="8"/>
      <c r="W27" s="8"/>
      <c r="X27" s="8"/>
      <c r="Y27" s="8"/>
      <c r="Z27" s="8"/>
      <c r="AA27" s="8"/>
      <c r="AB27" s="8"/>
    </row>
    <row r="28" spans="1:28" ht="24" customHeight="1" x14ac:dyDescent="0.2">
      <c r="A28" s="129"/>
      <c r="B28" s="102"/>
      <c r="C28" s="79"/>
      <c r="D28" s="57" t="s">
        <v>47</v>
      </c>
      <c r="E28" s="58"/>
      <c r="F28" s="59"/>
      <c r="G28" s="60" t="s">
        <v>48</v>
      </c>
      <c r="H28" s="61" t="s">
        <v>48</v>
      </c>
      <c r="I28" s="7"/>
      <c r="J28" s="59"/>
      <c r="K28" s="60" t="s">
        <v>48</v>
      </c>
      <c r="L28" s="94" t="s">
        <v>48</v>
      </c>
      <c r="M28" s="103"/>
      <c r="N28" s="105"/>
      <c r="O28" s="105"/>
      <c r="P28" s="105"/>
      <c r="Q28" s="105"/>
      <c r="R28" s="104"/>
      <c r="S28" s="131"/>
      <c r="T28" s="7"/>
      <c r="U28" s="8"/>
      <c r="V28" s="8"/>
      <c r="W28" s="8"/>
      <c r="X28" s="8"/>
      <c r="Y28" s="8"/>
      <c r="Z28" s="8"/>
      <c r="AA28" s="8"/>
      <c r="AB28" s="8"/>
    </row>
    <row r="29" spans="1:28" ht="24" customHeight="1" thickBot="1" x14ac:dyDescent="0.25">
      <c r="A29" s="129"/>
      <c r="B29" s="102"/>
      <c r="C29" s="79"/>
      <c r="D29" s="47" t="s">
        <v>49</v>
      </c>
      <c r="E29" s="62" t="s">
        <v>43</v>
      </c>
      <c r="F29" s="49">
        <v>0</v>
      </c>
      <c r="G29" s="63"/>
      <c r="H29" s="63"/>
      <c r="I29" s="7"/>
      <c r="J29" s="49"/>
      <c r="K29" s="63"/>
      <c r="L29" s="95"/>
      <c r="M29" s="103"/>
      <c r="N29" s="105"/>
      <c r="O29" s="105"/>
      <c r="P29" s="105"/>
      <c r="Q29" s="105"/>
      <c r="R29" s="104"/>
      <c r="S29" s="131"/>
      <c r="T29" s="7"/>
      <c r="U29" s="8"/>
      <c r="V29" s="8"/>
      <c r="W29" s="8"/>
      <c r="X29" s="8"/>
      <c r="Y29" s="8"/>
      <c r="Z29" s="8"/>
      <c r="AA29" s="8"/>
      <c r="AB29" s="8"/>
    </row>
    <row r="30" spans="1:28" ht="24" customHeight="1" x14ac:dyDescent="0.2">
      <c r="A30" s="129"/>
      <c r="B30" s="102"/>
      <c r="C30" s="79"/>
      <c r="D30" s="64"/>
      <c r="E30" s="58"/>
      <c r="F30" s="7"/>
      <c r="G30" s="7"/>
      <c r="H30" s="7"/>
      <c r="I30" s="7"/>
      <c r="J30" s="7"/>
      <c r="K30" s="7"/>
      <c r="L30" s="7"/>
      <c r="M30" s="103"/>
      <c r="N30" s="105"/>
      <c r="O30" s="105"/>
      <c r="P30" s="105"/>
      <c r="Q30" s="105"/>
      <c r="R30" s="104"/>
      <c r="S30" s="131"/>
      <c r="T30" s="7"/>
      <c r="U30" s="8"/>
      <c r="V30" s="8"/>
      <c r="W30" s="8"/>
      <c r="X30" s="8"/>
      <c r="Y30" s="8"/>
      <c r="Z30" s="8"/>
      <c r="AA30" s="8"/>
      <c r="AB30" s="8"/>
    </row>
    <row r="31" spans="1:28" ht="24" customHeight="1" x14ac:dyDescent="0.2">
      <c r="A31" s="129"/>
      <c r="B31" s="102"/>
      <c r="C31" s="79"/>
      <c r="D31" s="7"/>
      <c r="E31" s="7"/>
      <c r="F31" s="7"/>
      <c r="G31" s="7"/>
      <c r="H31" s="7"/>
      <c r="I31" s="7"/>
      <c r="J31" s="7"/>
      <c r="K31" s="7"/>
      <c r="L31" s="7"/>
      <c r="M31" s="103"/>
      <c r="N31" s="106"/>
      <c r="O31" s="105"/>
      <c r="P31" s="105"/>
      <c r="Q31" s="105"/>
      <c r="R31" s="104"/>
      <c r="S31" s="131"/>
      <c r="T31" s="7"/>
      <c r="U31" s="8"/>
      <c r="V31" s="8"/>
      <c r="W31" s="8"/>
      <c r="X31" s="8"/>
      <c r="Y31" s="8"/>
      <c r="Z31" s="8"/>
      <c r="AA31" s="8"/>
      <c r="AB31" s="8"/>
    </row>
    <row r="32" spans="1:28" ht="24" customHeight="1" thickBot="1" x14ac:dyDescent="0.25">
      <c r="A32" s="129"/>
      <c r="B32" s="102"/>
      <c r="C32" s="79"/>
      <c r="D32" s="64" t="s">
        <v>50</v>
      </c>
      <c r="E32" s="64"/>
      <c r="F32" s="7"/>
      <c r="G32" s="7"/>
      <c r="H32" s="7"/>
      <c r="I32" s="7"/>
      <c r="J32" s="7"/>
      <c r="K32" s="7"/>
      <c r="L32" s="7"/>
      <c r="M32" s="103"/>
      <c r="N32" s="105"/>
      <c r="O32" s="105"/>
      <c r="P32" s="105"/>
      <c r="Q32" s="105"/>
      <c r="R32" s="104"/>
      <c r="S32" s="131"/>
      <c r="T32" s="7"/>
      <c r="U32" s="8"/>
      <c r="V32" s="8"/>
      <c r="W32" s="8"/>
      <c r="X32" s="8"/>
      <c r="Y32" s="8"/>
      <c r="Z32" s="8"/>
      <c r="AA32" s="8"/>
      <c r="AB32" s="8"/>
    </row>
    <row r="33" spans="1:28" ht="24" customHeight="1" x14ac:dyDescent="0.2">
      <c r="A33" s="129"/>
      <c r="B33" s="102"/>
      <c r="C33" s="79"/>
      <c r="D33" s="22"/>
      <c r="E33" s="23"/>
      <c r="F33" s="23"/>
      <c r="G33" s="23"/>
      <c r="H33" s="23"/>
      <c r="I33" s="23"/>
      <c r="J33" s="23"/>
      <c r="K33" s="23"/>
      <c r="L33" s="96"/>
      <c r="M33" s="103"/>
      <c r="N33" s="105"/>
      <c r="O33" s="105"/>
      <c r="P33" s="105"/>
      <c r="Q33" s="105"/>
      <c r="R33" s="104"/>
      <c r="S33" s="131"/>
      <c r="T33" s="7"/>
      <c r="U33" s="8"/>
      <c r="V33" s="8"/>
      <c r="W33" s="8"/>
      <c r="X33" s="8"/>
      <c r="Y33" s="8"/>
      <c r="Z33" s="8"/>
      <c r="AA33" s="8"/>
      <c r="AB33" s="8"/>
    </row>
    <row r="34" spans="1:28" ht="24" customHeight="1" thickBot="1" x14ac:dyDescent="0.25">
      <c r="A34" s="129"/>
      <c r="B34" s="102"/>
      <c r="C34" s="79"/>
      <c r="D34" s="47" t="s">
        <v>51</v>
      </c>
      <c r="E34" s="50"/>
      <c r="F34" s="50"/>
      <c r="G34" s="50"/>
      <c r="H34" s="50"/>
      <c r="I34" s="50"/>
      <c r="J34" s="9"/>
      <c r="K34" s="50" t="s">
        <v>52</v>
      </c>
      <c r="L34" s="97"/>
      <c r="M34" s="368" t="s">
        <v>65</v>
      </c>
      <c r="N34" s="369"/>
      <c r="O34" s="370"/>
      <c r="P34" s="371"/>
      <c r="Q34" s="372"/>
      <c r="R34" s="373"/>
      <c r="S34" s="131"/>
      <c r="T34" s="7"/>
      <c r="U34" s="8"/>
      <c r="V34" s="8"/>
      <c r="W34" s="8"/>
      <c r="X34" s="8"/>
      <c r="Y34" s="8"/>
      <c r="Z34" s="8"/>
      <c r="AA34" s="8"/>
      <c r="AB34" s="8"/>
    </row>
    <row r="35" spans="1:28" ht="24" customHeight="1" x14ac:dyDescent="0.2">
      <c r="A35" s="129"/>
      <c r="B35" s="102"/>
      <c r="C35" s="79"/>
      <c r="D35" s="65"/>
      <c r="E35" s="66"/>
      <c r="F35" s="66"/>
      <c r="G35" s="66"/>
      <c r="H35" s="66"/>
      <c r="I35" s="66"/>
      <c r="J35" s="23"/>
      <c r="K35" s="23"/>
      <c r="L35" s="96"/>
      <c r="M35" s="103"/>
      <c r="N35" s="105"/>
      <c r="O35" s="105"/>
      <c r="P35" s="105"/>
      <c r="Q35" s="105"/>
      <c r="R35" s="104"/>
      <c r="S35" s="131"/>
      <c r="T35" s="7"/>
      <c r="U35" s="8"/>
      <c r="V35" s="8"/>
      <c r="W35" s="8"/>
      <c r="X35" s="8"/>
      <c r="Y35" s="8"/>
      <c r="Z35" s="8"/>
      <c r="AA35" s="8"/>
      <c r="AB35" s="8"/>
    </row>
    <row r="36" spans="1:28" ht="24" customHeight="1" thickBot="1" x14ac:dyDescent="0.25">
      <c r="A36" s="129"/>
      <c r="B36" s="102"/>
      <c r="C36" s="79"/>
      <c r="D36" s="67" t="s">
        <v>53</v>
      </c>
      <c r="E36" s="50"/>
      <c r="F36" s="68"/>
      <c r="G36" s="68"/>
      <c r="H36" s="68"/>
      <c r="I36" s="68"/>
      <c r="J36" s="69"/>
      <c r="K36" s="50" t="s">
        <v>54</v>
      </c>
      <c r="L36" s="97"/>
      <c r="M36" s="103"/>
      <c r="N36" s="105"/>
      <c r="O36" s="105"/>
      <c r="P36" s="105"/>
      <c r="Q36" s="105"/>
      <c r="R36" s="104"/>
      <c r="S36" s="131"/>
      <c r="T36" s="7"/>
      <c r="U36" s="8"/>
      <c r="V36" s="8"/>
      <c r="W36" s="8"/>
      <c r="X36" s="8"/>
      <c r="Y36" s="8"/>
      <c r="Z36" s="8"/>
      <c r="AA36" s="8"/>
      <c r="AB36" s="8"/>
    </row>
    <row r="37" spans="1:28" ht="24" customHeight="1" x14ac:dyDescent="0.2">
      <c r="A37" s="129"/>
      <c r="B37" s="102"/>
      <c r="C37" s="79"/>
      <c r="D37" s="25"/>
      <c r="E37" s="26"/>
      <c r="F37" s="66"/>
      <c r="G37" s="66"/>
      <c r="H37" s="66"/>
      <c r="I37" s="66"/>
      <c r="J37" s="23"/>
      <c r="K37" s="23"/>
      <c r="L37" s="96"/>
      <c r="M37" s="103">
        <v>5</v>
      </c>
      <c r="N37" s="105"/>
      <c r="O37" s="105"/>
      <c r="P37" s="105"/>
      <c r="Q37" s="105"/>
      <c r="R37" s="104"/>
      <c r="S37" s="131"/>
      <c r="T37" s="7"/>
      <c r="U37" s="8"/>
      <c r="V37" s="8"/>
      <c r="W37" s="8"/>
      <c r="X37" s="8"/>
      <c r="Y37" s="8"/>
      <c r="Z37" s="8"/>
      <c r="AA37" s="8"/>
      <c r="AB37" s="8"/>
    </row>
    <row r="38" spans="1:28" ht="24" customHeight="1" thickBot="1" x14ac:dyDescent="0.25">
      <c r="A38" s="129"/>
      <c r="B38" s="102"/>
      <c r="C38" s="79"/>
      <c r="D38" s="57" t="s">
        <v>55</v>
      </c>
      <c r="E38" s="64"/>
      <c r="F38" s="35"/>
      <c r="G38" s="35"/>
      <c r="H38" s="35"/>
      <c r="I38" s="35"/>
      <c r="J38" s="7"/>
      <c r="K38" s="64" t="s">
        <v>52</v>
      </c>
      <c r="L38" s="98"/>
      <c r="M38" s="103"/>
      <c r="N38" s="106"/>
      <c r="O38" s="105"/>
      <c r="P38" s="105"/>
      <c r="Q38" s="105"/>
      <c r="R38" s="104"/>
      <c r="S38" s="131"/>
      <c r="T38" s="7"/>
      <c r="U38" s="8"/>
      <c r="V38" s="8"/>
      <c r="W38" s="8"/>
      <c r="X38" s="8"/>
      <c r="Y38" s="8"/>
      <c r="Z38" s="8"/>
      <c r="AA38" s="8"/>
      <c r="AB38" s="8"/>
    </row>
    <row r="39" spans="1:28" ht="24" customHeight="1" x14ac:dyDescent="0.2">
      <c r="A39" s="129"/>
      <c r="B39" s="102"/>
      <c r="C39" s="79"/>
      <c r="D39" s="70" t="s">
        <v>56</v>
      </c>
      <c r="E39" s="71"/>
      <c r="F39" s="72"/>
      <c r="G39" s="72"/>
      <c r="H39" s="72"/>
      <c r="I39" s="72"/>
      <c r="J39" s="73"/>
      <c r="K39" s="71" t="s">
        <v>52</v>
      </c>
      <c r="L39" s="99">
        <v>0</v>
      </c>
      <c r="M39" s="103"/>
      <c r="N39" s="105"/>
      <c r="O39" s="105"/>
      <c r="P39" s="105"/>
      <c r="Q39" s="105"/>
      <c r="R39" s="104"/>
      <c r="S39" s="131"/>
      <c r="T39" s="7"/>
      <c r="U39" s="8"/>
      <c r="V39" s="8"/>
      <c r="W39" s="8"/>
      <c r="X39" s="8"/>
      <c r="Y39" s="8"/>
      <c r="Z39" s="8"/>
      <c r="AA39" s="8"/>
      <c r="AB39" s="8"/>
    </row>
    <row r="40" spans="1:28" ht="24" customHeight="1" x14ac:dyDescent="0.2">
      <c r="A40" s="129"/>
      <c r="B40" s="102"/>
      <c r="C40" s="79"/>
      <c r="D40" s="57"/>
      <c r="E40" s="64"/>
      <c r="F40" s="35"/>
      <c r="G40" s="35"/>
      <c r="H40" s="35"/>
      <c r="I40" s="35"/>
      <c r="J40" s="7"/>
      <c r="K40" s="7"/>
      <c r="L40" s="98"/>
      <c r="M40" s="103"/>
      <c r="N40" s="105"/>
      <c r="O40" s="105"/>
      <c r="P40" s="105"/>
      <c r="Q40" s="105"/>
      <c r="R40" s="104"/>
      <c r="S40" s="131"/>
      <c r="T40" s="7"/>
      <c r="U40" s="8"/>
      <c r="V40" s="8"/>
      <c r="W40" s="8"/>
      <c r="X40" s="8"/>
      <c r="Y40" s="8"/>
      <c r="Z40" s="8"/>
      <c r="AA40" s="8"/>
      <c r="AB40" s="8"/>
    </row>
    <row r="41" spans="1:28" ht="24" customHeight="1" thickBot="1" x14ac:dyDescent="0.25">
      <c r="A41" s="129"/>
      <c r="B41" s="102"/>
      <c r="C41" s="79"/>
      <c r="D41" s="57" t="s">
        <v>57</v>
      </c>
      <c r="E41" s="64"/>
      <c r="F41" s="35"/>
      <c r="G41" s="35"/>
      <c r="H41" s="35"/>
      <c r="I41" s="35"/>
      <c r="J41" s="74"/>
      <c r="K41" s="75" t="s">
        <v>52</v>
      </c>
      <c r="L41" s="100">
        <v>0</v>
      </c>
      <c r="M41" s="103"/>
      <c r="N41" s="105"/>
      <c r="O41" s="105"/>
      <c r="P41" s="105"/>
      <c r="Q41" s="105"/>
      <c r="R41" s="104"/>
      <c r="S41" s="131"/>
      <c r="T41" s="7"/>
      <c r="U41" s="8"/>
      <c r="V41" s="8"/>
      <c r="W41" s="8"/>
      <c r="X41" s="8"/>
      <c r="Y41" s="8"/>
      <c r="Z41" s="8"/>
      <c r="AA41" s="8"/>
      <c r="AB41" s="8"/>
    </row>
    <row r="42" spans="1:28" ht="24" customHeight="1" x14ac:dyDescent="0.2">
      <c r="A42" s="129"/>
      <c r="B42" s="102"/>
      <c r="C42" s="79"/>
      <c r="D42" s="25"/>
      <c r="E42" s="76"/>
      <c r="F42" s="66"/>
      <c r="G42" s="66"/>
      <c r="H42" s="66"/>
      <c r="I42" s="66"/>
      <c r="J42" s="23"/>
      <c r="K42" s="24"/>
      <c r="L42" s="101"/>
      <c r="M42" s="103"/>
      <c r="N42" s="105"/>
      <c r="O42" s="105"/>
      <c r="P42" s="105"/>
      <c r="Q42" s="105"/>
      <c r="R42" s="104"/>
      <c r="S42" s="131"/>
      <c r="T42" s="7"/>
      <c r="U42" s="8"/>
      <c r="V42" s="8"/>
      <c r="W42" s="8"/>
      <c r="X42" s="8"/>
      <c r="Y42" s="8"/>
      <c r="Z42" s="8"/>
      <c r="AA42" s="8"/>
      <c r="AB42" s="8"/>
    </row>
    <row r="43" spans="1:28" ht="24" customHeight="1" thickBot="1" x14ac:dyDescent="0.25">
      <c r="A43" s="129"/>
      <c r="B43" s="102"/>
      <c r="C43" s="79"/>
      <c r="D43" s="67" t="s">
        <v>58</v>
      </c>
      <c r="E43" s="50"/>
      <c r="F43" s="68"/>
      <c r="G43" s="68"/>
      <c r="H43" s="68"/>
      <c r="I43" s="68"/>
      <c r="J43" s="69"/>
      <c r="K43" s="77" t="s">
        <v>52</v>
      </c>
      <c r="L43" s="9">
        <v>0</v>
      </c>
      <c r="M43" s="103"/>
      <c r="N43" s="105"/>
      <c r="O43" s="105"/>
      <c r="P43" s="105"/>
      <c r="Q43" s="105"/>
      <c r="R43" s="104"/>
      <c r="S43" s="131"/>
      <c r="T43" s="7"/>
      <c r="U43" s="8"/>
      <c r="V43" s="8"/>
      <c r="W43" s="8"/>
      <c r="X43" s="8"/>
      <c r="Y43" s="8"/>
      <c r="Z43" s="8"/>
      <c r="AA43" s="8"/>
      <c r="AB43" s="8"/>
    </row>
    <row r="44" spans="1:28" ht="24" customHeight="1" x14ac:dyDescent="0.2">
      <c r="A44" s="129"/>
      <c r="B44" s="102"/>
      <c r="C44" s="79"/>
      <c r="D44" s="45"/>
      <c r="E44" s="45"/>
      <c r="F44" s="7"/>
      <c r="G44" s="7"/>
      <c r="H44" s="7"/>
      <c r="I44" s="7"/>
      <c r="J44" s="7"/>
      <c r="K44" s="45"/>
      <c r="L44" s="7"/>
      <c r="M44" s="368" t="s">
        <v>64</v>
      </c>
      <c r="N44" s="369"/>
      <c r="O44" s="370"/>
      <c r="P44" s="371"/>
      <c r="Q44" s="372"/>
      <c r="R44" s="373"/>
      <c r="S44" s="131"/>
      <c r="T44" s="7"/>
      <c r="U44" s="8"/>
      <c r="V44" s="8"/>
      <c r="W44" s="8"/>
      <c r="X44" s="8"/>
      <c r="Y44" s="8"/>
      <c r="Z44" s="8"/>
      <c r="AA44" s="8"/>
      <c r="AB44" s="8"/>
    </row>
    <row r="45" spans="1:28" ht="24" customHeight="1" x14ac:dyDescent="0.2">
      <c r="A45" s="129"/>
      <c r="B45" s="102"/>
      <c r="C45" s="79"/>
      <c r="D45" s="45"/>
      <c r="E45" s="7"/>
      <c r="F45" s="7"/>
      <c r="G45" s="7"/>
      <c r="H45" s="7"/>
      <c r="I45" s="7"/>
      <c r="J45" s="7"/>
      <c r="K45" s="7"/>
      <c r="L45" s="7"/>
      <c r="M45" s="103"/>
      <c r="N45" s="105"/>
      <c r="O45" s="105"/>
      <c r="P45" s="105"/>
      <c r="Q45" s="105"/>
      <c r="R45" s="104"/>
      <c r="S45" s="131"/>
      <c r="T45" s="7"/>
      <c r="U45" s="8"/>
      <c r="V45" s="8"/>
      <c r="W45" s="8"/>
      <c r="X45" s="8"/>
      <c r="Y45" s="8"/>
      <c r="Z45" s="8"/>
      <c r="AA45" s="8"/>
      <c r="AB45" s="8"/>
    </row>
    <row r="46" spans="1:28" ht="24" customHeight="1" x14ac:dyDescent="0.2">
      <c r="A46" s="129"/>
      <c r="B46" s="102"/>
      <c r="C46" s="79"/>
      <c r="D46" s="42"/>
      <c r="E46" s="7"/>
      <c r="F46" s="78"/>
      <c r="G46" s="7"/>
      <c r="H46" s="7"/>
      <c r="I46" s="7"/>
      <c r="J46" s="7"/>
      <c r="K46" s="7"/>
      <c r="L46" s="7"/>
      <c r="M46" s="103"/>
      <c r="N46" s="105"/>
      <c r="O46" s="105"/>
      <c r="P46" s="105"/>
      <c r="Q46" s="105"/>
      <c r="R46" s="104"/>
      <c r="S46" s="131"/>
      <c r="T46" s="7"/>
      <c r="U46" s="8"/>
      <c r="V46" s="8"/>
      <c r="W46" s="8"/>
      <c r="X46" s="8"/>
      <c r="Y46" s="8"/>
      <c r="Z46" s="8"/>
      <c r="AA46" s="8"/>
      <c r="AB46" s="8"/>
    </row>
    <row r="47" spans="1:28" ht="24" customHeight="1" x14ac:dyDescent="0.2">
      <c r="A47" s="129"/>
      <c r="B47" s="102"/>
      <c r="C47" s="79"/>
      <c r="D47" s="7"/>
      <c r="E47" s="7"/>
      <c r="F47" s="7"/>
      <c r="G47" s="7"/>
      <c r="H47" s="7"/>
      <c r="I47" s="7"/>
      <c r="J47" s="7"/>
      <c r="K47" s="7"/>
      <c r="L47" s="7"/>
      <c r="M47" s="103"/>
      <c r="N47" s="105"/>
      <c r="O47" s="105"/>
      <c r="P47" s="105"/>
      <c r="Q47" s="105"/>
      <c r="R47" s="104"/>
      <c r="S47" s="131"/>
      <c r="T47" s="7"/>
      <c r="U47" s="8"/>
      <c r="V47" s="8"/>
      <c r="W47" s="8"/>
      <c r="X47" s="8"/>
      <c r="Y47" s="8"/>
      <c r="Z47" s="8"/>
      <c r="AA47" s="8"/>
      <c r="AB47" s="8"/>
    </row>
    <row r="48" spans="1:28" ht="24" customHeight="1" x14ac:dyDescent="0.2">
      <c r="A48" s="129"/>
      <c r="B48" s="102"/>
      <c r="C48" s="79"/>
      <c r="D48" s="7"/>
      <c r="E48" s="7"/>
      <c r="F48" s="7"/>
      <c r="G48" s="7"/>
      <c r="H48" s="7"/>
      <c r="I48" s="7"/>
      <c r="J48" s="7"/>
      <c r="K48" s="7"/>
      <c r="L48" s="7"/>
      <c r="M48" s="103"/>
      <c r="N48" s="105"/>
      <c r="O48" s="105"/>
      <c r="P48" s="105"/>
      <c r="Q48" s="105"/>
      <c r="R48" s="104"/>
      <c r="S48" s="131"/>
      <c r="T48" s="7"/>
      <c r="U48" s="8"/>
      <c r="V48" s="8"/>
      <c r="W48" s="8"/>
      <c r="X48" s="8"/>
      <c r="Y48" s="8"/>
      <c r="Z48" s="8"/>
      <c r="AA48" s="8"/>
      <c r="AB48" s="8"/>
    </row>
    <row r="49" spans="1:28" ht="24" customHeight="1" x14ac:dyDescent="0.2">
      <c r="A49" s="129"/>
      <c r="B49" s="102"/>
      <c r="C49" s="79"/>
      <c r="D49" s="80"/>
      <c r="E49" s="7"/>
      <c r="F49" s="7"/>
      <c r="G49" s="7"/>
      <c r="H49" s="7"/>
      <c r="I49" s="7"/>
      <c r="J49" s="7"/>
      <c r="K49" s="7"/>
      <c r="L49" s="81"/>
      <c r="M49" s="103"/>
      <c r="N49" s="105"/>
      <c r="O49" s="105"/>
      <c r="P49" s="105"/>
      <c r="Q49" s="105"/>
      <c r="R49" s="104"/>
      <c r="S49" s="131"/>
      <c r="T49" s="7"/>
      <c r="U49" s="8"/>
      <c r="V49" s="8"/>
      <c r="W49" s="8"/>
      <c r="X49" s="8"/>
      <c r="Y49" s="8"/>
      <c r="Z49" s="8"/>
      <c r="AA49" s="8"/>
      <c r="AB49" s="8"/>
    </row>
    <row r="50" spans="1:28" ht="24" customHeight="1" x14ac:dyDescent="0.2">
      <c r="A50" s="129"/>
      <c r="B50" s="102"/>
      <c r="C50" s="79"/>
      <c r="D50" s="82"/>
      <c r="E50" s="7"/>
      <c r="F50" s="7"/>
      <c r="G50" s="7"/>
      <c r="H50" s="7"/>
      <c r="I50" s="7"/>
      <c r="J50" s="83"/>
      <c r="K50" s="7"/>
      <c r="L50" s="83"/>
      <c r="M50" s="103"/>
      <c r="N50" s="105"/>
      <c r="O50" s="105"/>
      <c r="P50" s="105"/>
      <c r="Q50" s="105"/>
      <c r="R50" s="104"/>
      <c r="S50" s="131"/>
      <c r="T50" s="7"/>
      <c r="U50" s="8"/>
      <c r="V50" s="8"/>
      <c r="W50" s="8"/>
      <c r="X50" s="8"/>
      <c r="Y50" s="8"/>
      <c r="Z50" s="8"/>
      <c r="AA50" s="8"/>
      <c r="AB50" s="8"/>
    </row>
    <row r="51" spans="1:28" ht="24" customHeight="1" x14ac:dyDescent="0.2">
      <c r="A51" s="129"/>
      <c r="B51" s="102"/>
      <c r="C51" s="79"/>
      <c r="D51" s="64"/>
      <c r="E51" s="64"/>
      <c r="F51" s="64"/>
      <c r="G51" s="7"/>
      <c r="H51" s="7"/>
      <c r="I51" s="7"/>
      <c r="J51" s="7"/>
      <c r="K51" s="7"/>
      <c r="L51" s="7"/>
      <c r="M51" s="368" t="s">
        <v>66</v>
      </c>
      <c r="N51" s="369"/>
      <c r="O51" s="370"/>
      <c r="P51" s="371"/>
      <c r="Q51" s="372"/>
      <c r="R51" s="373"/>
      <c r="S51" s="131"/>
      <c r="T51" s="7"/>
      <c r="U51" s="8"/>
      <c r="V51" s="8"/>
      <c r="W51" s="8"/>
      <c r="X51" s="8"/>
      <c r="Y51" s="8"/>
      <c r="Z51" s="8"/>
      <c r="AA51" s="8"/>
      <c r="AB51" s="8"/>
    </row>
    <row r="52" spans="1:28" ht="24" customHeight="1" x14ac:dyDescent="0.2">
      <c r="A52" s="129"/>
      <c r="B52" s="102"/>
      <c r="C52" s="79"/>
      <c r="D52" s="84"/>
      <c r="E52" s="64"/>
      <c r="F52" s="64"/>
      <c r="G52" s="64"/>
      <c r="H52" s="64"/>
      <c r="I52" s="85"/>
      <c r="J52" s="7"/>
      <c r="K52" s="7"/>
      <c r="L52" s="7"/>
      <c r="M52" s="103"/>
      <c r="N52" s="105"/>
      <c r="O52" s="105"/>
      <c r="P52" s="105"/>
      <c r="Q52" s="105"/>
      <c r="R52" s="104"/>
      <c r="S52" s="131"/>
      <c r="T52" s="7"/>
      <c r="U52" s="8"/>
      <c r="V52" s="8"/>
      <c r="W52" s="8"/>
      <c r="X52" s="8"/>
      <c r="Y52" s="8"/>
      <c r="Z52" s="8"/>
      <c r="AA52" s="8"/>
      <c r="AB52" s="8"/>
    </row>
    <row r="53" spans="1:28" ht="24" customHeight="1" x14ac:dyDescent="0.2">
      <c r="A53" s="129"/>
      <c r="B53" s="102"/>
      <c r="C53" s="79"/>
      <c r="D53" s="84"/>
      <c r="E53" s="85"/>
      <c r="F53" s="85"/>
      <c r="G53" s="85"/>
      <c r="H53" s="85"/>
      <c r="I53" s="85"/>
      <c r="J53" s="85"/>
      <c r="K53" s="7"/>
      <c r="L53" s="7"/>
      <c r="M53" s="103"/>
      <c r="N53" s="105"/>
      <c r="O53" s="105"/>
      <c r="P53" s="105"/>
      <c r="Q53" s="105"/>
      <c r="R53" s="104"/>
      <c r="S53" s="131"/>
      <c r="T53" s="7"/>
      <c r="U53" s="8"/>
      <c r="V53" s="8"/>
      <c r="W53" s="8"/>
      <c r="X53" s="8"/>
      <c r="Y53" s="8"/>
      <c r="Z53" s="8"/>
      <c r="AA53" s="8"/>
      <c r="AB53" s="8"/>
    </row>
    <row r="54" spans="1:28" ht="24" customHeight="1" x14ac:dyDescent="0.2">
      <c r="A54" s="129"/>
      <c r="B54" s="102"/>
      <c r="C54" s="79"/>
      <c r="D54" s="84"/>
      <c r="E54" s="85"/>
      <c r="F54" s="85"/>
      <c r="G54" s="85"/>
      <c r="H54" s="85"/>
      <c r="I54" s="85"/>
      <c r="J54" s="7"/>
      <c r="K54" s="7"/>
      <c r="L54" s="7"/>
      <c r="M54" s="103"/>
      <c r="N54" s="105"/>
      <c r="O54" s="105"/>
      <c r="P54" s="105"/>
      <c r="Q54" s="105"/>
      <c r="R54" s="104"/>
      <c r="S54" s="131"/>
      <c r="T54" s="7"/>
      <c r="U54" s="8"/>
      <c r="V54" s="8"/>
      <c r="W54" s="8"/>
      <c r="X54" s="8"/>
      <c r="Y54" s="8"/>
      <c r="Z54" s="8"/>
      <c r="AA54" s="8"/>
      <c r="AB54" s="8"/>
    </row>
    <row r="55" spans="1:28" ht="24" customHeight="1" x14ac:dyDescent="0.2">
      <c r="A55" s="129"/>
      <c r="B55" s="102"/>
      <c r="C55" s="79"/>
      <c r="D55" s="84"/>
      <c r="E55" s="85"/>
      <c r="F55" s="85"/>
      <c r="G55" s="85"/>
      <c r="H55" s="85"/>
      <c r="I55" s="85"/>
      <c r="J55" s="7"/>
      <c r="K55" s="7"/>
      <c r="L55" s="7"/>
      <c r="M55" s="103"/>
      <c r="N55" s="105"/>
      <c r="O55" s="105"/>
      <c r="P55" s="105"/>
      <c r="Q55" s="105"/>
      <c r="R55" s="104"/>
      <c r="S55" s="131"/>
      <c r="T55" s="7"/>
      <c r="U55" s="8"/>
      <c r="V55" s="8"/>
      <c r="W55" s="8"/>
      <c r="X55" s="8"/>
      <c r="Y55" s="8"/>
      <c r="Z55" s="8"/>
      <c r="AA55" s="8"/>
      <c r="AB55" s="8"/>
    </row>
    <row r="56" spans="1:28" ht="24" customHeight="1" x14ac:dyDescent="0.2">
      <c r="A56" s="129"/>
      <c r="B56" s="102"/>
      <c r="C56" s="79"/>
      <c r="D56" s="85"/>
      <c r="E56" s="7"/>
      <c r="F56" s="7"/>
      <c r="G56" s="7"/>
      <c r="H56" s="7"/>
      <c r="I56" s="85"/>
      <c r="J56" s="7"/>
      <c r="K56" s="7"/>
      <c r="L56" s="7"/>
      <c r="M56" s="103"/>
      <c r="N56" s="105"/>
      <c r="O56" s="105"/>
      <c r="P56" s="105"/>
      <c r="Q56" s="105"/>
      <c r="R56" s="104"/>
      <c r="S56" s="131"/>
      <c r="T56" s="7"/>
      <c r="U56" s="8"/>
      <c r="V56" s="8"/>
      <c r="W56" s="8"/>
      <c r="X56" s="8"/>
      <c r="Y56" s="8"/>
      <c r="Z56" s="8"/>
      <c r="AA56" s="8"/>
      <c r="AB56" s="8"/>
    </row>
    <row r="57" spans="1:28" ht="24" customHeight="1" x14ac:dyDescent="0.2">
      <c r="A57" s="129"/>
      <c r="B57" s="102"/>
      <c r="C57" s="86"/>
      <c r="D57" s="84"/>
      <c r="E57" s="7"/>
      <c r="F57" s="7"/>
      <c r="G57" s="7"/>
      <c r="H57" s="7"/>
      <c r="I57" s="85"/>
      <c r="J57" s="7"/>
      <c r="K57" s="7"/>
      <c r="L57" s="7"/>
      <c r="M57" s="103"/>
      <c r="N57" s="105"/>
      <c r="O57" s="105"/>
      <c r="P57" s="105"/>
      <c r="Q57" s="105"/>
      <c r="R57" s="104"/>
      <c r="S57" s="131"/>
      <c r="T57" s="7"/>
      <c r="U57" s="8"/>
      <c r="V57" s="8"/>
      <c r="W57" s="8"/>
      <c r="X57" s="8"/>
      <c r="Y57" s="8"/>
      <c r="Z57" s="8"/>
      <c r="AA57" s="8"/>
      <c r="AB57" s="8"/>
    </row>
    <row r="58" spans="1:28" ht="24" customHeight="1" x14ac:dyDescent="0.2">
      <c r="A58" s="129"/>
      <c r="B58" s="102"/>
      <c r="C58" s="87"/>
      <c r="D58" s="7"/>
      <c r="E58" s="7"/>
      <c r="F58" s="7"/>
      <c r="G58" s="7"/>
      <c r="H58" s="7"/>
      <c r="I58" s="7"/>
      <c r="J58" s="7"/>
      <c r="K58" s="7"/>
      <c r="L58" s="7"/>
      <c r="M58" s="103"/>
      <c r="N58" s="107"/>
      <c r="O58" s="107"/>
      <c r="P58" s="107"/>
      <c r="Q58" s="107"/>
      <c r="R58" s="104"/>
      <c r="S58" s="131"/>
      <c r="T58" s="7"/>
      <c r="U58" s="8"/>
      <c r="V58" s="8"/>
      <c r="W58" s="8"/>
      <c r="X58" s="8"/>
      <c r="Y58" s="8"/>
      <c r="Z58" s="8"/>
      <c r="AA58" s="8"/>
      <c r="AB58" s="8"/>
    </row>
    <row r="59" spans="1:28" ht="6" customHeight="1" x14ac:dyDescent="0.2">
      <c r="A59" s="129"/>
      <c r="B59" s="102"/>
      <c r="C59" s="102"/>
      <c r="D59" s="121"/>
      <c r="E59" s="121"/>
      <c r="F59" s="121"/>
      <c r="G59" s="121"/>
      <c r="H59" s="121"/>
      <c r="I59" s="121"/>
      <c r="J59" s="121"/>
      <c r="K59" s="121"/>
      <c r="L59" s="121"/>
      <c r="M59" s="122"/>
      <c r="N59" s="122"/>
      <c r="O59" s="122"/>
      <c r="P59" s="122"/>
      <c r="Q59" s="122"/>
      <c r="R59" s="122"/>
      <c r="S59" s="131"/>
      <c r="T59" s="7"/>
      <c r="U59" s="8"/>
      <c r="V59" s="8"/>
      <c r="W59" s="8"/>
      <c r="X59" s="8"/>
      <c r="Y59" s="8"/>
      <c r="Z59" s="8"/>
      <c r="AA59" s="8"/>
      <c r="AB59" s="8"/>
    </row>
    <row r="60" spans="1:28" ht="14" customHeight="1" thickBot="1" x14ac:dyDescent="0.25">
      <c r="A60" s="132"/>
      <c r="B60" s="133"/>
      <c r="C60" s="133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134" t="s">
        <v>59</v>
      </c>
      <c r="Q60" s="135"/>
      <c r="R60" s="136"/>
      <c r="S60" s="137"/>
      <c r="T60" s="7"/>
      <c r="U60" s="8"/>
      <c r="V60" s="8"/>
      <c r="W60" s="8"/>
      <c r="X60" s="8"/>
      <c r="Y60" s="8"/>
      <c r="Z60" s="8"/>
      <c r="AA60" s="8"/>
      <c r="AB60" s="8"/>
    </row>
    <row r="61" spans="1:28" ht="14" customHeight="1" x14ac:dyDescent="0.2">
      <c r="A61" s="88"/>
      <c r="B61" s="88"/>
      <c r="C61" s="8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</row>
    <row r="62" spans="1:28" ht="14" customHeight="1" x14ac:dyDescent="0.2"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</row>
    <row r="63" spans="1:28" ht="14" customHeight="1" x14ac:dyDescent="0.2"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</row>
    <row r="64" spans="1:28" ht="14" customHeight="1" x14ac:dyDescent="0.2"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</row>
    <row r="65" spans="4:28" ht="14" customHeight="1" x14ac:dyDescent="0.2"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</row>
    <row r="66" spans="4:28" ht="14" customHeight="1" x14ac:dyDescent="0.2"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</row>
    <row r="67" spans="4:28" ht="14" customHeight="1" x14ac:dyDescent="0.2"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</row>
    <row r="68" spans="4:28" ht="14" customHeight="1" x14ac:dyDescent="0.2"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</row>
    <row r="69" spans="4:28" ht="14" customHeight="1" x14ac:dyDescent="0.2"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</row>
    <row r="70" spans="4:28" ht="14" customHeight="1" x14ac:dyDescent="0.2"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</row>
    <row r="71" spans="4:28" ht="14" customHeight="1" x14ac:dyDescent="0.2"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</row>
    <row r="72" spans="4:28" ht="14" customHeight="1" x14ac:dyDescent="0.2"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</row>
    <row r="73" spans="4:28" ht="14" customHeight="1" x14ac:dyDescent="0.2"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</row>
    <row r="74" spans="4:28" ht="14" customHeight="1" x14ac:dyDescent="0.2"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</row>
    <row r="75" spans="4:28" ht="14" customHeight="1" x14ac:dyDescent="0.2"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</row>
    <row r="76" spans="4:28" ht="14" customHeight="1" x14ac:dyDescent="0.2"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</row>
    <row r="77" spans="4:28" ht="14" customHeight="1" x14ac:dyDescent="0.2"/>
    <row r="78" spans="4:28" ht="14" customHeight="1" x14ac:dyDescent="0.2"/>
    <row r="79" spans="4:28" ht="14" customHeight="1" x14ac:dyDescent="0.2"/>
    <row r="80" spans="4:28" ht="14" customHeight="1" x14ac:dyDescent="0.2"/>
    <row r="81" ht="14" customHeight="1" x14ac:dyDescent="0.2"/>
    <row r="82" ht="14" customHeight="1" x14ac:dyDescent="0.2"/>
    <row r="83" ht="14" customHeight="1" x14ac:dyDescent="0.2"/>
    <row r="84" ht="14" customHeight="1" x14ac:dyDescent="0.2"/>
    <row r="85" ht="14" customHeight="1" x14ac:dyDescent="0.2"/>
  </sheetData>
  <sheetProtection password="C6DE" sheet="1" objects="1" scenarios="1"/>
  <protectedRanges>
    <protectedRange sqref="L33:L43" name="Range3"/>
    <protectedRange sqref="M21:R58" name="Range2"/>
    <protectedRange sqref="F20:F24" name="Range1"/>
  </protectedRanges>
  <mergeCells count="9">
    <mergeCell ref="M51:O51"/>
    <mergeCell ref="P51:R51"/>
    <mergeCell ref="M20:O20"/>
    <mergeCell ref="P20:R20"/>
    <mergeCell ref="M15:R19"/>
    <mergeCell ref="M34:O34"/>
    <mergeCell ref="P34:R34"/>
    <mergeCell ref="M44:O44"/>
    <mergeCell ref="P44:R44"/>
  </mergeCells>
  <phoneticPr fontId="5" type="noConversion"/>
  <printOptions horizontalCentered="1" verticalCentered="1"/>
  <pageMargins left="0.25" right="0.25" top="0.5" bottom="0.3" header="0" footer="0"/>
  <pageSetup scale="45" orientation="landscape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Basic Info.</vt:lpstr>
      <vt:lpstr>Start Up</vt:lpstr>
      <vt:lpstr>1Sales</vt:lpstr>
      <vt:lpstr>2Cash Flow</vt:lpstr>
      <vt:lpstr>3Income</vt:lpstr>
      <vt:lpstr>Financial Summary</vt:lpstr>
      <vt:lpstr>Action Plan</vt:lpstr>
      <vt:lpstr>September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Monthly Perforrmance Template</dc:title>
  <dc:creator>M Medina</dc:creator>
  <cp:lastModifiedBy>Microsoft Office User</cp:lastModifiedBy>
  <cp:lastPrinted>2017-05-08T18:56:35Z</cp:lastPrinted>
  <dcterms:created xsi:type="dcterms:W3CDTF">1999-06-21T17:03:20Z</dcterms:created>
  <dcterms:modified xsi:type="dcterms:W3CDTF">2017-11-01T21:45:34Z</dcterms:modified>
</cp:coreProperties>
</file>